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.101.241\rti-cfm\6 FNC_INVESTIMENTI\20250922_regolamento e allegati def\"/>
    </mc:Choice>
  </mc:AlternateContent>
  <xr:revisionPtr revIDLastSave="0" documentId="8_{3953B39F-E914-47C5-AA75-4830EE6E6F7C}" xr6:coauthVersionLast="47" xr6:coauthVersionMax="47" xr10:uidLastSave="{00000000-0000-0000-0000-000000000000}"/>
  <bookViews>
    <workbookView xWindow="-28920" yWindow="-120" windowWidth="29040" windowHeight="15720" tabRatio="847" xr2:uid="{00000000-000D-0000-FFFF-FFFF00000000}"/>
  </bookViews>
  <sheets>
    <sheet name="FNCINVLIQ_prospetto riassuntivo" sheetId="15" r:id="rId1"/>
    <sheet name="FNCINVLIQ_contributo interessi" sheetId="20" r:id="rId2"/>
    <sheet name="FNCINVLIQ_ESL riassicurazione" sheetId="21" r:id="rId3"/>
    <sheet name="Frequenza rate" sheetId="10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5" l="1"/>
  <c r="B22" i="15"/>
  <c r="B19" i="15"/>
  <c r="B13" i="15"/>
  <c r="C19" i="15" l="1"/>
  <c r="B28" i="15"/>
  <c r="B9" i="21"/>
  <c r="B14" i="15"/>
  <c r="B15" i="15" s="1"/>
  <c r="B16" i="15" s="1"/>
  <c r="B34" i="15" l="1"/>
  <c r="C18" i="15"/>
  <c r="B12" i="21" l="1"/>
  <c r="B11" i="21" l="1"/>
  <c r="B4" i="21" l="1"/>
  <c r="B8" i="21"/>
  <c r="B16" i="21" s="1"/>
  <c r="F14" i="20"/>
  <c r="F13" i="20"/>
  <c r="F12" i="20"/>
  <c r="F11" i="20"/>
  <c r="F10" i="20"/>
  <c r="F9" i="20"/>
  <c r="F8" i="20"/>
  <c r="F7" i="20"/>
  <c r="F6" i="20"/>
  <c r="F5" i="20"/>
  <c r="F4" i="20"/>
  <c r="F3" i="20"/>
  <c r="B10" i="21" l="1"/>
  <c r="B14" i="21"/>
  <c r="E17" i="21" s="1"/>
  <c r="E42" i="21"/>
  <c r="E24" i="21"/>
  <c r="E32" i="21"/>
  <c r="E40" i="21"/>
  <c r="E25" i="21"/>
  <c r="E33" i="21"/>
  <c r="E37" i="21"/>
  <c r="E45" i="21"/>
  <c r="E26" i="21"/>
  <c r="E30" i="21"/>
  <c r="E34" i="21"/>
  <c r="E38" i="21"/>
  <c r="E28" i="21"/>
  <c r="E36" i="21"/>
  <c r="E44" i="21"/>
  <c r="E29" i="21"/>
  <c r="E41" i="21"/>
  <c r="E27" i="21"/>
  <c r="E31" i="21"/>
  <c r="E35" i="21"/>
  <c r="E39" i="21"/>
  <c r="E43" i="21"/>
  <c r="B49" i="21"/>
  <c r="C16" i="21"/>
  <c r="E16" i="21" l="1"/>
  <c r="D16" i="21" s="1"/>
  <c r="B17" i="21" s="1"/>
  <c r="C17" i="21" s="1"/>
  <c r="D17" i="21" s="1"/>
  <c r="B18" i="21" s="1"/>
  <c r="E23" i="21"/>
  <c r="E22" i="21"/>
  <c r="E21" i="21"/>
  <c r="E20" i="21"/>
  <c r="E19" i="21"/>
  <c r="E18" i="21"/>
  <c r="B30" i="15"/>
  <c r="B50" i="21" l="1"/>
  <c r="B51" i="21"/>
  <c r="C18" i="21"/>
  <c r="D18" i="21" s="1"/>
  <c r="B19" i="21" s="1"/>
  <c r="C19" i="21" l="1"/>
  <c r="D19" i="21" s="1"/>
  <c r="B20" i="21" s="1"/>
  <c r="B52" i="21"/>
  <c r="B53" i="21" l="1"/>
  <c r="C20" i="21"/>
  <c r="D20" i="21" s="1"/>
  <c r="B21" i="21" s="1"/>
  <c r="B54" i="21" l="1"/>
  <c r="C21" i="21"/>
  <c r="D21" i="21" s="1"/>
  <c r="B22" i="21" s="1"/>
  <c r="B55" i="21" l="1"/>
  <c r="C22" i="21"/>
  <c r="D22" i="21" s="1"/>
  <c r="B23" i="21" s="1"/>
  <c r="C23" i="21" l="1"/>
  <c r="D23" i="21" s="1"/>
  <c r="B24" i="21" s="1"/>
  <c r="B56" i="21"/>
  <c r="B57" i="21" l="1"/>
  <c r="C24" i="21"/>
  <c r="D24" i="21" s="1"/>
  <c r="B25" i="21" s="1"/>
  <c r="B58" i="21" l="1"/>
  <c r="C25" i="21"/>
  <c r="D25" i="21" s="1"/>
  <c r="B26" i="21" s="1"/>
  <c r="B59" i="21" l="1"/>
  <c r="C26" i="21"/>
  <c r="D26" i="21" s="1"/>
  <c r="B27" i="21" s="1"/>
  <c r="C27" i="21" l="1"/>
  <c r="D27" i="21" s="1"/>
  <c r="B28" i="21" s="1"/>
  <c r="B60" i="21"/>
  <c r="B61" i="21" l="1"/>
  <c r="C28" i="21"/>
  <c r="D28" i="21" s="1"/>
  <c r="B29" i="21" s="1"/>
  <c r="B62" i="21" l="1"/>
  <c r="C29" i="21"/>
  <c r="D29" i="21" s="1"/>
  <c r="B30" i="21" s="1"/>
  <c r="B63" i="21" l="1"/>
  <c r="C30" i="21"/>
  <c r="D30" i="21" s="1"/>
  <c r="B31" i="21" s="1"/>
  <c r="C31" i="21" l="1"/>
  <c r="D31" i="21" s="1"/>
  <c r="B32" i="21" s="1"/>
  <c r="B64" i="21"/>
  <c r="B65" i="21" l="1"/>
  <c r="C32" i="21"/>
  <c r="D32" i="21" s="1"/>
  <c r="B33" i="21" s="1"/>
  <c r="B66" i="21" l="1"/>
  <c r="C33" i="21"/>
  <c r="D33" i="21" s="1"/>
  <c r="B34" i="21" s="1"/>
  <c r="B67" i="21" l="1"/>
  <c r="C34" i="21"/>
  <c r="D34" i="21" s="1"/>
  <c r="B35" i="21" s="1"/>
  <c r="C35" i="21" l="1"/>
  <c r="D35" i="21" s="1"/>
  <c r="B36" i="21" s="1"/>
  <c r="B68" i="21"/>
  <c r="B69" i="21" l="1"/>
  <c r="C36" i="21"/>
  <c r="D36" i="21" s="1"/>
  <c r="B37" i="21" s="1"/>
  <c r="B70" i="21" l="1"/>
  <c r="C37" i="21"/>
  <c r="D37" i="21" s="1"/>
  <c r="B38" i="21" s="1"/>
  <c r="B71" i="21" l="1"/>
  <c r="C38" i="21"/>
  <c r="D38" i="21" s="1"/>
  <c r="B39" i="21" s="1"/>
  <c r="C39" i="21" l="1"/>
  <c r="D39" i="21" s="1"/>
  <c r="B40" i="21" s="1"/>
  <c r="B72" i="21"/>
  <c r="B73" i="21" l="1"/>
  <c r="C40" i="21"/>
  <c r="D40" i="21" s="1"/>
  <c r="B41" i="21" s="1"/>
  <c r="B74" i="21" l="1"/>
  <c r="C41" i="21"/>
  <c r="D41" i="21" s="1"/>
  <c r="B42" i="21" s="1"/>
  <c r="B75" i="21" l="1"/>
  <c r="C42" i="21"/>
  <c r="D42" i="21" s="1"/>
  <c r="B43" i="21" s="1"/>
  <c r="C43" i="21" l="1"/>
  <c r="D43" i="21" s="1"/>
  <c r="B44" i="21" s="1"/>
  <c r="B76" i="21"/>
  <c r="B77" i="21" l="1"/>
  <c r="C44" i="21"/>
  <c r="D44" i="21" s="1"/>
  <c r="B45" i="21" s="1"/>
  <c r="B78" i="21" l="1"/>
  <c r="B82" i="21" s="1"/>
  <c r="B85" i="21" s="1"/>
  <c r="D1" i="21" s="1"/>
  <c r="B38" i="15" s="1"/>
  <c r="C45" i="21"/>
  <c r="D45" i="21" s="1"/>
  <c r="B46" i="21" s="1"/>
  <c r="B79" i="21" s="1"/>
  <c r="B31" i="15" l="1"/>
  <c r="B29" i="15"/>
  <c r="B26" i="15"/>
  <c r="A3" i="20" s="1"/>
  <c r="H3" i="20" l="1"/>
  <c r="B3" i="20" s="1"/>
  <c r="A4" i="20"/>
  <c r="M3" i="20"/>
  <c r="A5" i="20" l="1"/>
  <c r="H4" i="20"/>
  <c r="B4" i="20" s="1"/>
  <c r="G3" i="20"/>
  <c r="D3" i="20"/>
  <c r="D4" i="20" l="1"/>
  <c r="G4" i="20"/>
  <c r="H5" i="20"/>
  <c r="B5" i="20" s="1"/>
  <c r="A6" i="20"/>
  <c r="G5" i="20" l="1"/>
  <c r="D5" i="20"/>
  <c r="A7" i="20"/>
  <c r="H6" i="20"/>
  <c r="B6" i="20" s="1"/>
  <c r="D6" i="20" l="1"/>
  <c r="G6" i="20"/>
  <c r="H7" i="20"/>
  <c r="B7" i="20" s="1"/>
  <c r="A8" i="20"/>
  <c r="G7" i="20" l="1"/>
  <c r="D7" i="20"/>
  <c r="A9" i="20"/>
  <c r="H8" i="20"/>
  <c r="B8" i="20" s="1"/>
  <c r="D8" i="20" l="1"/>
  <c r="G8" i="20"/>
  <c r="H9" i="20"/>
  <c r="B9" i="20" s="1"/>
  <c r="A10" i="20"/>
  <c r="G9" i="20" l="1"/>
  <c r="D9" i="20"/>
  <c r="A11" i="20"/>
  <c r="H10" i="20"/>
  <c r="B10" i="20" s="1"/>
  <c r="D10" i="20" l="1"/>
  <c r="G10" i="20"/>
  <c r="H11" i="20"/>
  <c r="B11" i="20" s="1"/>
  <c r="A12" i="20"/>
  <c r="A13" i="20" l="1"/>
  <c r="H12" i="20"/>
  <c r="B12" i="20" s="1"/>
  <c r="G11" i="20"/>
  <c r="D11" i="20"/>
  <c r="D12" i="20" l="1"/>
  <c r="G12" i="20"/>
  <c r="H13" i="20"/>
  <c r="B13" i="20" s="1"/>
  <c r="A14" i="20"/>
  <c r="H14" i="20" l="1"/>
  <c r="B14" i="20" s="1"/>
  <c r="G13" i="20"/>
  <c r="D13" i="20"/>
  <c r="D14" i="20" l="1"/>
  <c r="G14" i="20"/>
  <c r="J3" i="20" l="1"/>
  <c r="Q3" i="20" l="1"/>
  <c r="K3" i="20" s="1"/>
  <c r="J4" i="20"/>
  <c r="J5" i="20" l="1"/>
  <c r="Q4" i="20"/>
  <c r="M4" i="20" s="1"/>
  <c r="P3" i="20"/>
  <c r="L3" i="20"/>
  <c r="N3" i="20" s="1"/>
  <c r="O3" i="20" s="1"/>
  <c r="K4" i="20" l="1"/>
  <c r="P4" i="20" s="1"/>
  <c r="Q5" i="20"/>
  <c r="M5" i="20" s="1"/>
  <c r="J6" i="20"/>
  <c r="L4" i="20" l="1"/>
  <c r="N4" i="20" s="1"/>
  <c r="O4" i="20" s="1"/>
  <c r="K5" i="20" s="1"/>
  <c r="P5" i="20" s="1"/>
  <c r="J7" i="20"/>
  <c r="Q6" i="20"/>
  <c r="M6" i="20" s="1"/>
  <c r="L5" i="20" l="1"/>
  <c r="N5" i="20" s="1"/>
  <c r="O5" i="20" s="1"/>
  <c r="K6" i="20" s="1"/>
  <c r="P6" i="20" s="1"/>
  <c r="Q7" i="20"/>
  <c r="M7" i="20" s="1"/>
  <c r="J8" i="20"/>
  <c r="L6" i="20" l="1"/>
  <c r="N6" i="20" s="1"/>
  <c r="O6" i="20" s="1"/>
  <c r="K7" i="20" s="1"/>
  <c r="P7" i="20" s="1"/>
  <c r="J9" i="20"/>
  <c r="Q8" i="20"/>
  <c r="M8" i="20" s="1"/>
  <c r="L7" i="20" l="1"/>
  <c r="N7" i="20" s="1"/>
  <c r="O7" i="20" s="1"/>
  <c r="K8" i="20" s="1"/>
  <c r="P8" i="20" s="1"/>
  <c r="Q9" i="20"/>
  <c r="M9" i="20" s="1"/>
  <c r="J10" i="20"/>
  <c r="L8" i="20" l="1"/>
  <c r="N8" i="20" s="1"/>
  <c r="O8" i="20" s="1"/>
  <c r="K9" i="20" s="1"/>
  <c r="Q10" i="20"/>
  <c r="M10" i="20" s="1"/>
  <c r="J11" i="20"/>
  <c r="P9" i="20" l="1"/>
  <c r="L9" i="20"/>
  <c r="N9" i="20" s="1"/>
  <c r="O9" i="20" s="1"/>
  <c r="K10" i="20" s="1"/>
  <c r="P10" i="20" s="1"/>
  <c r="Q11" i="20"/>
  <c r="M11" i="20" s="1"/>
  <c r="J12" i="20"/>
  <c r="L10" i="20" l="1"/>
  <c r="N10" i="20" s="1"/>
  <c r="O10" i="20" s="1"/>
  <c r="K11" i="20" s="1"/>
  <c r="J13" i="20"/>
  <c r="Q12" i="20"/>
  <c r="M12" i="20" s="1"/>
  <c r="P11" i="20" l="1"/>
  <c r="L11" i="20"/>
  <c r="N11" i="20" s="1"/>
  <c r="O11" i="20" s="1"/>
  <c r="K12" i="20" s="1"/>
  <c r="P12" i="20" s="1"/>
  <c r="Q13" i="20"/>
  <c r="M13" i="20" s="1"/>
  <c r="J14" i="20"/>
  <c r="L12" i="20" l="1"/>
  <c r="N12" i="20" s="1"/>
  <c r="O12" i="20" s="1"/>
  <c r="K13" i="20" s="1"/>
  <c r="P13" i="20" s="1"/>
  <c r="Q14" i="20"/>
  <c r="M14" i="20" s="1"/>
  <c r="J15" i="20"/>
  <c r="L13" i="20" l="1"/>
  <c r="N13" i="20" s="1"/>
  <c r="O13" i="20" s="1"/>
  <c r="K14" i="20" s="1"/>
  <c r="P14" i="20" s="1"/>
  <c r="Q15" i="20"/>
  <c r="M15" i="20" s="1"/>
  <c r="J16" i="20"/>
  <c r="L14" i="20" l="1"/>
  <c r="N14" i="20" s="1"/>
  <c r="O14" i="20" s="1"/>
  <c r="K15" i="20" s="1"/>
  <c r="J17" i="20"/>
  <c r="Q16" i="20"/>
  <c r="M16" i="20" s="1"/>
  <c r="P15" i="20" l="1"/>
  <c r="L15" i="20"/>
  <c r="N15" i="20" s="1"/>
  <c r="O15" i="20" s="1"/>
  <c r="K16" i="20" s="1"/>
  <c r="Q17" i="20"/>
  <c r="M17" i="20" s="1"/>
  <c r="J18" i="20"/>
  <c r="P16" i="20" l="1"/>
  <c r="L16" i="20"/>
  <c r="N16" i="20" s="1"/>
  <c r="O16" i="20" s="1"/>
  <c r="K17" i="20" s="1"/>
  <c r="Q18" i="20"/>
  <c r="M18" i="20" s="1"/>
  <c r="J19" i="20"/>
  <c r="P17" i="20" l="1"/>
  <c r="L17" i="20"/>
  <c r="N17" i="20" s="1"/>
  <c r="O17" i="20" s="1"/>
  <c r="K18" i="20" s="1"/>
  <c r="Q19" i="20"/>
  <c r="M19" i="20" s="1"/>
  <c r="J20" i="20"/>
  <c r="P18" i="20" l="1"/>
  <c r="L18" i="20"/>
  <c r="N18" i="20" s="1"/>
  <c r="O18" i="20" s="1"/>
  <c r="K19" i="20" s="1"/>
  <c r="J21" i="20"/>
  <c r="Q20" i="20"/>
  <c r="M20" i="20" s="1"/>
  <c r="P19" i="20" l="1"/>
  <c r="L19" i="20"/>
  <c r="N19" i="20" s="1"/>
  <c r="O19" i="20" s="1"/>
  <c r="K20" i="20" s="1"/>
  <c r="P20" i="20" s="1"/>
  <c r="Q21" i="20"/>
  <c r="M21" i="20" s="1"/>
  <c r="J22" i="20"/>
  <c r="L20" i="20" l="1"/>
  <c r="N20" i="20" s="1"/>
  <c r="O20" i="20" s="1"/>
  <c r="K21" i="20" s="1"/>
  <c r="P21" i="20" s="1"/>
  <c r="Q22" i="20"/>
  <c r="M22" i="20" s="1"/>
  <c r="J23" i="20"/>
  <c r="L21" i="20" l="1"/>
  <c r="N21" i="20" s="1"/>
  <c r="O21" i="20" s="1"/>
  <c r="K22" i="20" s="1"/>
  <c r="P22" i="20" s="1"/>
  <c r="Q23" i="20"/>
  <c r="M23" i="20" s="1"/>
  <c r="J24" i="20"/>
  <c r="L22" i="20" l="1"/>
  <c r="N22" i="20" s="1"/>
  <c r="O22" i="20" s="1"/>
  <c r="K23" i="20" s="1"/>
  <c r="J25" i="20"/>
  <c r="Q24" i="20"/>
  <c r="M24" i="20" s="1"/>
  <c r="P23" i="20" l="1"/>
  <c r="L23" i="20"/>
  <c r="N23" i="20" s="1"/>
  <c r="O23" i="20" s="1"/>
  <c r="K24" i="20" s="1"/>
  <c r="P24" i="20" s="1"/>
  <c r="Q25" i="20"/>
  <c r="M25" i="20" s="1"/>
  <c r="J26" i="20"/>
  <c r="L24" i="20" l="1"/>
  <c r="N24" i="20" s="1"/>
  <c r="O24" i="20" s="1"/>
  <c r="K25" i="20" s="1"/>
  <c r="P25" i="20" s="1"/>
  <c r="J27" i="20"/>
  <c r="Q26" i="20"/>
  <c r="M26" i="20" s="1"/>
  <c r="L25" i="20" l="1"/>
  <c r="N25" i="20" s="1"/>
  <c r="O25" i="20" s="1"/>
  <c r="K26" i="20" s="1"/>
  <c r="J28" i="20"/>
  <c r="Q27" i="20"/>
  <c r="M27" i="20" s="1"/>
  <c r="P26" i="20" l="1"/>
  <c r="L26" i="20"/>
  <c r="N26" i="20" s="1"/>
  <c r="O26" i="20" s="1"/>
  <c r="K27" i="20" s="1"/>
  <c r="J29" i="20"/>
  <c r="Q28" i="20"/>
  <c r="M28" i="20" s="1"/>
  <c r="P27" i="20" l="1"/>
  <c r="L27" i="20"/>
  <c r="N27" i="20" s="1"/>
  <c r="O27" i="20" s="1"/>
  <c r="K28" i="20" s="1"/>
  <c r="J30" i="20"/>
  <c r="Q29" i="20"/>
  <c r="M29" i="20" s="1"/>
  <c r="P28" i="20" l="1"/>
  <c r="L28" i="20"/>
  <c r="N28" i="20" s="1"/>
  <c r="O28" i="20" s="1"/>
  <c r="K29" i="20" s="1"/>
  <c r="P29" i="20" s="1"/>
  <c r="J31" i="20"/>
  <c r="Q30" i="20"/>
  <c r="M30" i="20" s="1"/>
  <c r="L29" i="20" l="1"/>
  <c r="N29" i="20" s="1"/>
  <c r="O29" i="20" s="1"/>
  <c r="K30" i="20" s="1"/>
  <c r="P30" i="20" s="1"/>
  <c r="J32" i="20"/>
  <c r="Q31" i="20"/>
  <c r="M31" i="20" s="1"/>
  <c r="J33" i="20" l="1"/>
  <c r="Q32" i="20"/>
  <c r="M32" i="20" s="1"/>
  <c r="L30" i="20"/>
  <c r="N30" i="20" s="1"/>
  <c r="O30" i="20" s="1"/>
  <c r="K31" i="20" s="1"/>
  <c r="P31" i="20" s="1"/>
  <c r="J34" i="20" l="1"/>
  <c r="Q33" i="20"/>
  <c r="M33" i="20" s="1"/>
  <c r="L31" i="20"/>
  <c r="N31" i="20" s="1"/>
  <c r="O31" i="20" s="1"/>
  <c r="K32" i="20" s="1"/>
  <c r="P32" i="20" s="1"/>
  <c r="J35" i="20" l="1"/>
  <c r="Q34" i="20"/>
  <c r="M34" i="20" s="1"/>
  <c r="L32" i="20"/>
  <c r="N32" i="20" s="1"/>
  <c r="O32" i="20" s="1"/>
  <c r="K33" i="20" s="1"/>
  <c r="P33" i="20" s="1"/>
  <c r="J36" i="20" l="1"/>
  <c r="Q35" i="20"/>
  <c r="M35" i="20" s="1"/>
  <c r="L33" i="20"/>
  <c r="N33" i="20" s="1"/>
  <c r="O33" i="20" s="1"/>
  <c r="K34" i="20" s="1"/>
  <c r="P34" i="20" s="1"/>
  <c r="J37" i="20" l="1"/>
  <c r="Q36" i="20"/>
  <c r="M36" i="20" s="1"/>
  <c r="L34" i="20"/>
  <c r="N34" i="20" s="1"/>
  <c r="O34" i="20" s="1"/>
  <c r="K35" i="20" s="1"/>
  <c r="P35" i="20" s="1"/>
  <c r="J38" i="20" l="1"/>
  <c r="Q37" i="20"/>
  <c r="M37" i="20" s="1"/>
  <c r="L35" i="20"/>
  <c r="N35" i="20" s="1"/>
  <c r="O35" i="20" s="1"/>
  <c r="K36" i="20" s="1"/>
  <c r="P36" i="20" s="1"/>
  <c r="J39" i="20" l="1"/>
  <c r="Q38" i="20"/>
  <c r="M38" i="20" s="1"/>
  <c r="L36" i="20"/>
  <c r="N36" i="20" s="1"/>
  <c r="O36" i="20" s="1"/>
  <c r="K37" i="20" s="1"/>
  <c r="P37" i="20" s="1"/>
  <c r="J40" i="20" l="1"/>
  <c r="Q39" i="20"/>
  <c r="M39" i="20" s="1"/>
  <c r="L37" i="20"/>
  <c r="N37" i="20" s="1"/>
  <c r="O37" i="20" s="1"/>
  <c r="K38" i="20" s="1"/>
  <c r="P38" i="20" s="1"/>
  <c r="J41" i="20" l="1"/>
  <c r="Q40" i="20"/>
  <c r="M40" i="20" s="1"/>
  <c r="L38" i="20"/>
  <c r="N38" i="20" s="1"/>
  <c r="O38" i="20" s="1"/>
  <c r="K39" i="20" s="1"/>
  <c r="P39" i="20" s="1"/>
  <c r="J42" i="20" l="1"/>
  <c r="Q41" i="20"/>
  <c r="M41" i="20" s="1"/>
  <c r="L39" i="20"/>
  <c r="N39" i="20" s="1"/>
  <c r="O39" i="20" s="1"/>
  <c r="K40" i="20" s="1"/>
  <c r="P40" i="20" s="1"/>
  <c r="J43" i="20" l="1"/>
  <c r="Q42" i="20"/>
  <c r="M42" i="20" s="1"/>
  <c r="L40" i="20"/>
  <c r="N40" i="20" s="1"/>
  <c r="O40" i="20" s="1"/>
  <c r="K41" i="20" s="1"/>
  <c r="P41" i="20" s="1"/>
  <c r="J44" i="20" l="1"/>
  <c r="Q43" i="20"/>
  <c r="M43" i="20" s="1"/>
  <c r="L41" i="20"/>
  <c r="N41" i="20" s="1"/>
  <c r="O41" i="20" s="1"/>
  <c r="K42" i="20" s="1"/>
  <c r="P42" i="20" s="1"/>
  <c r="J45" i="20" l="1"/>
  <c r="Q44" i="20"/>
  <c r="M44" i="20" s="1"/>
  <c r="L42" i="20"/>
  <c r="N42" i="20" s="1"/>
  <c r="O42" i="20" s="1"/>
  <c r="K43" i="20" s="1"/>
  <c r="P43" i="20" s="1"/>
  <c r="J46" i="20" l="1"/>
  <c r="Q45" i="20"/>
  <c r="M45" i="20" s="1"/>
  <c r="L43" i="20"/>
  <c r="N43" i="20" s="1"/>
  <c r="O43" i="20" s="1"/>
  <c r="K44" i="20" s="1"/>
  <c r="P44" i="20" s="1"/>
  <c r="J47" i="20" l="1"/>
  <c r="Q46" i="20"/>
  <c r="M46" i="20" s="1"/>
  <c r="L44" i="20"/>
  <c r="N44" i="20" s="1"/>
  <c r="O44" i="20" s="1"/>
  <c r="K45" i="20" s="1"/>
  <c r="P45" i="20" s="1"/>
  <c r="J48" i="20" l="1"/>
  <c r="Q47" i="20"/>
  <c r="M47" i="20" s="1"/>
  <c r="L45" i="20"/>
  <c r="N45" i="20" s="1"/>
  <c r="O45" i="20" s="1"/>
  <c r="K46" i="20" s="1"/>
  <c r="P46" i="20" s="1"/>
  <c r="J49" i="20" l="1"/>
  <c r="Q48" i="20"/>
  <c r="M48" i="20" s="1"/>
  <c r="L46" i="20"/>
  <c r="N46" i="20" s="1"/>
  <c r="O46" i="20" s="1"/>
  <c r="K47" i="20" s="1"/>
  <c r="P47" i="20" s="1"/>
  <c r="L47" i="20" l="1"/>
  <c r="N47" i="20" s="1"/>
  <c r="O47" i="20" s="1"/>
  <c r="K48" i="20" s="1"/>
  <c r="P48" i="20" s="1"/>
  <c r="J50" i="20"/>
  <c r="Q49" i="20"/>
  <c r="M49" i="20" s="1"/>
  <c r="J51" i="20" l="1"/>
  <c r="Q50" i="20"/>
  <c r="M50" i="20" s="1"/>
  <c r="L48" i="20"/>
  <c r="N48" i="20" s="1"/>
  <c r="O48" i="20" s="1"/>
  <c r="K49" i="20" s="1"/>
  <c r="P49" i="20" s="1"/>
  <c r="J52" i="20" l="1"/>
  <c r="Q51" i="20"/>
  <c r="M51" i="20" s="1"/>
  <c r="L49" i="20"/>
  <c r="N49" i="20" s="1"/>
  <c r="O49" i="20" s="1"/>
  <c r="K50" i="20" s="1"/>
  <c r="P50" i="20" s="1"/>
  <c r="J53" i="20" l="1"/>
  <c r="Q52" i="20"/>
  <c r="M52" i="20" s="1"/>
  <c r="L50" i="20"/>
  <c r="N50" i="20" s="1"/>
  <c r="O50" i="20" s="1"/>
  <c r="K51" i="20" s="1"/>
  <c r="P51" i="20" s="1"/>
  <c r="J54" i="20" l="1"/>
  <c r="Q53" i="20"/>
  <c r="M53" i="20" s="1"/>
  <c r="L51" i="20"/>
  <c r="N51" i="20" s="1"/>
  <c r="O51" i="20" s="1"/>
  <c r="K52" i="20" s="1"/>
  <c r="P52" i="20" s="1"/>
  <c r="J55" i="20" l="1"/>
  <c r="Q54" i="20"/>
  <c r="M54" i="20" s="1"/>
  <c r="L52" i="20"/>
  <c r="N52" i="20" s="1"/>
  <c r="O52" i="20" s="1"/>
  <c r="K53" i="20" s="1"/>
  <c r="P53" i="20" s="1"/>
  <c r="J56" i="20" l="1"/>
  <c r="Q55" i="20"/>
  <c r="M55" i="20" s="1"/>
  <c r="L53" i="20"/>
  <c r="N53" i="20" s="1"/>
  <c r="O53" i="20" s="1"/>
  <c r="K54" i="20" s="1"/>
  <c r="P54" i="20" s="1"/>
  <c r="Q56" i="20" l="1"/>
  <c r="M56" i="20" s="1"/>
  <c r="J57" i="20"/>
  <c r="L54" i="20"/>
  <c r="N54" i="20" s="1"/>
  <c r="O54" i="20" s="1"/>
  <c r="K55" i="20" s="1"/>
  <c r="P55" i="20" s="1"/>
  <c r="L55" i="20" l="1"/>
  <c r="N55" i="20" s="1"/>
  <c r="O55" i="20" s="1"/>
  <c r="K56" i="20" s="1"/>
  <c r="P56" i="20" s="1"/>
  <c r="Q57" i="20"/>
  <c r="M57" i="20" s="1"/>
  <c r="J58" i="20"/>
  <c r="L56" i="20" l="1"/>
  <c r="N56" i="20" s="1"/>
  <c r="O56" i="20" s="1"/>
  <c r="K57" i="20" s="1"/>
  <c r="P57" i="20" s="1"/>
  <c r="Q58" i="20"/>
  <c r="M58" i="20" s="1"/>
  <c r="J59" i="20"/>
  <c r="L57" i="20" l="1"/>
  <c r="N57" i="20" s="1"/>
  <c r="O57" i="20" s="1"/>
  <c r="K58" i="20" s="1"/>
  <c r="P58" i="20" s="1"/>
  <c r="Q59" i="20"/>
  <c r="M59" i="20" s="1"/>
  <c r="J60" i="20"/>
  <c r="L58" i="20" l="1"/>
  <c r="N58" i="20" s="1"/>
  <c r="O58" i="20" s="1"/>
  <c r="K59" i="20" s="1"/>
  <c r="P59" i="20" s="1"/>
  <c r="Q60" i="20"/>
  <c r="M60" i="20" s="1"/>
  <c r="J61" i="20"/>
  <c r="L59" i="20" l="1"/>
  <c r="N59" i="20" s="1"/>
  <c r="O59" i="20" s="1"/>
  <c r="K60" i="20" s="1"/>
  <c r="P60" i="20" s="1"/>
  <c r="Q61" i="20"/>
  <c r="M61" i="20" s="1"/>
  <c r="J62" i="20"/>
  <c r="Q62" i="20" l="1"/>
  <c r="M62" i="20" s="1"/>
  <c r="J63" i="20"/>
  <c r="L60" i="20"/>
  <c r="N60" i="20" s="1"/>
  <c r="O60" i="20" s="1"/>
  <c r="K61" i="20" s="1"/>
  <c r="P61" i="20" s="1"/>
  <c r="L61" i="20" l="1"/>
  <c r="N61" i="20" s="1"/>
  <c r="O61" i="20" s="1"/>
  <c r="K62" i="20" s="1"/>
  <c r="P62" i="20" s="1"/>
  <c r="Q63" i="20"/>
  <c r="M63" i="20" s="1"/>
  <c r="J64" i="20"/>
  <c r="L62" i="20" l="1"/>
  <c r="N62" i="20" s="1"/>
  <c r="O62" i="20" s="1"/>
  <c r="K63" i="20" s="1"/>
  <c r="P63" i="20" s="1"/>
  <c r="Q64" i="20"/>
  <c r="M64" i="20" s="1"/>
  <c r="J65" i="20"/>
  <c r="L63" i="20" l="1"/>
  <c r="N63" i="20" s="1"/>
  <c r="O63" i="20" s="1"/>
  <c r="K64" i="20" s="1"/>
  <c r="P64" i="20" s="1"/>
  <c r="Q65" i="20"/>
  <c r="M65" i="20" s="1"/>
  <c r="J66" i="20"/>
  <c r="Q66" i="20" l="1"/>
  <c r="M66" i="20" s="1"/>
  <c r="J67" i="20"/>
  <c r="L64" i="20"/>
  <c r="N64" i="20" s="1"/>
  <c r="O64" i="20" s="1"/>
  <c r="K65" i="20" s="1"/>
  <c r="P65" i="20" s="1"/>
  <c r="L65" i="20" l="1"/>
  <c r="N65" i="20" s="1"/>
  <c r="O65" i="20" s="1"/>
  <c r="K66" i="20" s="1"/>
  <c r="P66" i="20" s="1"/>
  <c r="Q67" i="20"/>
  <c r="M67" i="20" s="1"/>
  <c r="J68" i="20"/>
  <c r="L66" i="20" l="1"/>
  <c r="N66" i="20" s="1"/>
  <c r="O66" i="20" s="1"/>
  <c r="K67" i="20" s="1"/>
  <c r="P67" i="20" s="1"/>
  <c r="Q68" i="20"/>
  <c r="M68" i="20" s="1"/>
  <c r="J69" i="20"/>
  <c r="L67" i="20" l="1"/>
  <c r="N67" i="20" s="1"/>
  <c r="O67" i="20" s="1"/>
  <c r="K68" i="20" s="1"/>
  <c r="P68" i="20" s="1"/>
  <c r="Q69" i="20"/>
  <c r="M69" i="20" s="1"/>
  <c r="J70" i="20"/>
  <c r="Q70" i="20" l="1"/>
  <c r="M70" i="20" s="1"/>
  <c r="J71" i="20"/>
  <c r="L68" i="20"/>
  <c r="N68" i="20" s="1"/>
  <c r="O68" i="20" s="1"/>
  <c r="K69" i="20" s="1"/>
  <c r="P69" i="20" s="1"/>
  <c r="L69" i="20" l="1"/>
  <c r="N69" i="20" s="1"/>
  <c r="O69" i="20" s="1"/>
  <c r="K70" i="20" s="1"/>
  <c r="P70" i="20" s="1"/>
  <c r="Q71" i="20"/>
  <c r="M71" i="20" s="1"/>
  <c r="J72" i="20"/>
  <c r="L70" i="20" l="1"/>
  <c r="N70" i="20" s="1"/>
  <c r="O70" i="20" s="1"/>
  <c r="K71" i="20" s="1"/>
  <c r="P71" i="20" s="1"/>
  <c r="Q72" i="20"/>
  <c r="M72" i="20" s="1"/>
  <c r="J73" i="20"/>
  <c r="L71" i="20" l="1"/>
  <c r="N71" i="20" s="1"/>
  <c r="O71" i="20" s="1"/>
  <c r="K72" i="20" s="1"/>
  <c r="P72" i="20" s="1"/>
  <c r="Q73" i="20"/>
  <c r="M73" i="20" s="1"/>
  <c r="J74" i="20"/>
  <c r="Q74" i="20" l="1"/>
  <c r="M74" i="20" s="1"/>
  <c r="J75" i="20"/>
  <c r="L72" i="20"/>
  <c r="N72" i="20" s="1"/>
  <c r="O72" i="20" s="1"/>
  <c r="K73" i="20" s="1"/>
  <c r="P73" i="20" s="1"/>
  <c r="L73" i="20" l="1"/>
  <c r="N73" i="20" s="1"/>
  <c r="O73" i="20" s="1"/>
  <c r="K74" i="20" s="1"/>
  <c r="P74" i="20" s="1"/>
  <c r="Q75" i="20"/>
  <c r="M75" i="20" s="1"/>
  <c r="J76" i="20"/>
  <c r="L74" i="20" l="1"/>
  <c r="N74" i="20" s="1"/>
  <c r="O74" i="20" s="1"/>
  <c r="K75" i="20" s="1"/>
  <c r="P75" i="20" s="1"/>
  <c r="Q76" i="20"/>
  <c r="M76" i="20" s="1"/>
  <c r="J77" i="20"/>
  <c r="L75" i="20" l="1"/>
  <c r="N75" i="20" s="1"/>
  <c r="O75" i="20" s="1"/>
  <c r="K76" i="20" s="1"/>
  <c r="P76" i="20" s="1"/>
  <c r="Q77" i="20"/>
  <c r="M77" i="20" s="1"/>
  <c r="J78" i="20"/>
  <c r="Q78" i="20" l="1"/>
  <c r="M78" i="20" s="1"/>
  <c r="J79" i="20"/>
  <c r="L76" i="20"/>
  <c r="N76" i="20" s="1"/>
  <c r="O76" i="20" s="1"/>
  <c r="K77" i="20" s="1"/>
  <c r="P77" i="20" s="1"/>
  <c r="Q79" i="20" l="1"/>
  <c r="M79" i="20" s="1"/>
  <c r="J80" i="20"/>
  <c r="L77" i="20"/>
  <c r="N77" i="20" s="1"/>
  <c r="O77" i="20" s="1"/>
  <c r="K78" i="20" s="1"/>
  <c r="P78" i="20" s="1"/>
  <c r="L78" i="20" l="1"/>
  <c r="N78" i="20" s="1"/>
  <c r="O78" i="20" s="1"/>
  <c r="K79" i="20" s="1"/>
  <c r="P79" i="20" s="1"/>
  <c r="Q80" i="20"/>
  <c r="M80" i="20" s="1"/>
  <c r="J81" i="20"/>
  <c r="L79" i="20" l="1"/>
  <c r="N79" i="20" s="1"/>
  <c r="O79" i="20" s="1"/>
  <c r="K80" i="20" s="1"/>
  <c r="P80" i="20" s="1"/>
  <c r="Q81" i="20"/>
  <c r="M81" i="20" s="1"/>
  <c r="J82" i="20"/>
  <c r="L80" i="20" l="1"/>
  <c r="N80" i="20" s="1"/>
  <c r="O80" i="20" s="1"/>
  <c r="K81" i="20" s="1"/>
  <c r="P81" i="20" s="1"/>
  <c r="Q82" i="20"/>
  <c r="M82" i="20" s="1"/>
  <c r="J83" i="20"/>
  <c r="Q83" i="20" l="1"/>
  <c r="M83" i="20" s="1"/>
  <c r="J84" i="20"/>
  <c r="L81" i="20"/>
  <c r="N81" i="20" s="1"/>
  <c r="O81" i="20" s="1"/>
  <c r="K82" i="20" s="1"/>
  <c r="P82" i="20" s="1"/>
  <c r="L82" i="20" l="1"/>
  <c r="N82" i="20" s="1"/>
  <c r="O82" i="20" s="1"/>
  <c r="K83" i="20" s="1"/>
  <c r="P83" i="20" s="1"/>
  <c r="Q84" i="20"/>
  <c r="M84" i="20" s="1"/>
  <c r="J85" i="20"/>
  <c r="L83" i="20" l="1"/>
  <c r="N83" i="20" s="1"/>
  <c r="O83" i="20" s="1"/>
  <c r="K84" i="20" s="1"/>
  <c r="P84" i="20" s="1"/>
  <c r="Q85" i="20"/>
  <c r="M85" i="20" s="1"/>
  <c r="J86" i="20"/>
  <c r="Q86" i="20" l="1"/>
  <c r="M86" i="20" s="1"/>
  <c r="J87" i="20"/>
  <c r="L84" i="20"/>
  <c r="N84" i="20" s="1"/>
  <c r="O84" i="20" s="1"/>
  <c r="K85" i="20" s="1"/>
  <c r="P85" i="20" s="1"/>
  <c r="Q87" i="20" l="1"/>
  <c r="M87" i="20" s="1"/>
  <c r="J88" i="20"/>
  <c r="L85" i="20"/>
  <c r="N85" i="20" s="1"/>
  <c r="O85" i="20" s="1"/>
  <c r="K86" i="20" s="1"/>
  <c r="P86" i="20" s="1"/>
  <c r="L86" i="20" l="1"/>
  <c r="N86" i="20" s="1"/>
  <c r="O86" i="20" s="1"/>
  <c r="K87" i="20" s="1"/>
  <c r="P87" i="20" s="1"/>
  <c r="Q88" i="20"/>
  <c r="M88" i="20" s="1"/>
  <c r="J89" i="20"/>
  <c r="L87" i="20" l="1"/>
  <c r="N87" i="20" s="1"/>
  <c r="O87" i="20" s="1"/>
  <c r="K88" i="20" s="1"/>
  <c r="P88" i="20" s="1"/>
  <c r="Q89" i="20"/>
  <c r="M89" i="20" s="1"/>
  <c r="J90" i="20"/>
  <c r="Q90" i="20" l="1"/>
  <c r="M90" i="20" s="1"/>
  <c r="J91" i="20"/>
  <c r="L88" i="20"/>
  <c r="N88" i="20" s="1"/>
  <c r="O88" i="20" s="1"/>
  <c r="K89" i="20" s="1"/>
  <c r="P89" i="20" s="1"/>
  <c r="L89" i="20" l="1"/>
  <c r="N89" i="20" s="1"/>
  <c r="O89" i="20" s="1"/>
  <c r="K90" i="20" s="1"/>
  <c r="P90" i="20" s="1"/>
  <c r="Q91" i="20"/>
  <c r="M91" i="20" s="1"/>
  <c r="J92" i="20"/>
  <c r="L90" i="20" l="1"/>
  <c r="N90" i="20" s="1"/>
  <c r="O90" i="20" s="1"/>
  <c r="K91" i="20" s="1"/>
  <c r="P91" i="20" s="1"/>
  <c r="Q92" i="20"/>
  <c r="M92" i="20" s="1"/>
  <c r="J93" i="20"/>
  <c r="Q93" i="20" l="1"/>
  <c r="M93" i="20" s="1"/>
  <c r="J94" i="20"/>
  <c r="L91" i="20"/>
  <c r="N91" i="20" s="1"/>
  <c r="O91" i="20" s="1"/>
  <c r="K92" i="20" s="1"/>
  <c r="P92" i="20" s="1"/>
  <c r="L92" i="20" l="1"/>
  <c r="N92" i="20" s="1"/>
  <c r="O92" i="20" s="1"/>
  <c r="K93" i="20" s="1"/>
  <c r="P93" i="20" s="1"/>
  <c r="Q94" i="20"/>
  <c r="M94" i="20" s="1"/>
  <c r="J95" i="20"/>
  <c r="L93" i="20" l="1"/>
  <c r="N93" i="20" s="1"/>
  <c r="O93" i="20" s="1"/>
  <c r="K94" i="20" s="1"/>
  <c r="P94" i="20" s="1"/>
  <c r="Q95" i="20"/>
  <c r="M95" i="20" s="1"/>
  <c r="J96" i="20"/>
  <c r="L94" i="20" l="1"/>
  <c r="N94" i="20" s="1"/>
  <c r="O94" i="20" s="1"/>
  <c r="K95" i="20" s="1"/>
  <c r="P95" i="20" s="1"/>
  <c r="Q96" i="20"/>
  <c r="M96" i="20" s="1"/>
  <c r="J97" i="20"/>
  <c r="L95" i="20" l="1"/>
  <c r="N95" i="20" s="1"/>
  <c r="O95" i="20" s="1"/>
  <c r="K96" i="20" s="1"/>
  <c r="P96" i="20" s="1"/>
  <c r="Q97" i="20"/>
  <c r="M97" i="20" s="1"/>
  <c r="J98" i="20"/>
  <c r="Q98" i="20" s="1"/>
  <c r="M98" i="20" s="1"/>
  <c r="L96" i="20" l="1"/>
  <c r="N96" i="20" s="1"/>
  <c r="O96" i="20" s="1"/>
  <c r="K97" i="20" s="1"/>
  <c r="P97" i="20" s="1"/>
  <c r="L97" i="20" l="1"/>
  <c r="N97" i="20" s="1"/>
  <c r="O97" i="20" s="1"/>
  <c r="K98" i="20" s="1"/>
  <c r="P98" i="20" l="1"/>
  <c r="B35" i="15" s="1"/>
  <c r="L98" i="20"/>
  <c r="N98" i="20" s="1"/>
  <c r="O98" i="20" s="1"/>
  <c r="B36" i="15" l="1"/>
  <c r="B39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Giorgio</author>
    <author>Giorgio Tangherlini</author>
  </authors>
  <commentList>
    <comment ref="B24" authorId="0" shapeId="0" xr:uid="{C1AAEEDB-E0E1-4DB5-8DE3-CFA1718D64B2}">
      <text>
        <r>
          <rPr>
            <sz val="9"/>
            <color indexed="81"/>
            <rFont val="Tahoma"/>
            <family val="2"/>
          </rPr>
          <t>12 = frequenza mensile
4 = frequenza trimestrale
3 = frequenza quadrimestrale
2 = frequenza semestrale
1 = frequenza annuale
0 = nessuna rata di preammortamento</t>
        </r>
      </text>
    </comment>
    <comment ref="B27" authorId="0" shapeId="0" xr:uid="{B4E901A6-8853-4D6D-ADDF-E5B12E383A2F}">
      <text>
        <r>
          <rPr>
            <sz val="9"/>
            <color indexed="81"/>
            <rFont val="Tahoma"/>
            <family val="2"/>
          </rPr>
          <t>12 = frequenza mensile
4 = frequenza trimestrale
3 = frequenza quadrimestrale
2 = frequenza semestrale
1 = frequenza annuale</t>
        </r>
      </text>
    </comment>
    <comment ref="B37" authorId="1" shapeId="0" xr:uid="{3BF489EB-1895-4517-A926-B5C15CAAC4B1}">
      <text>
        <r>
          <rPr>
            <sz val="9"/>
            <color indexed="81"/>
            <rFont val="Tahoma"/>
            <family val="2"/>
          </rPr>
          <t>Sulla base delle disposizioni operative del FCG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2" authorId="0" shapeId="0" xr:uid="{E1A524B3-B777-48F9-9AAC-F4D11893263D}">
      <text>
        <r>
          <rPr>
            <sz val="8"/>
            <color indexed="8"/>
            <rFont val="Tahoma"/>
            <family val="2"/>
          </rPr>
          <t>Commissione Unione Europea</t>
        </r>
      </text>
    </comment>
  </commentList>
</comments>
</file>

<file path=xl/sharedStrings.xml><?xml version="1.0" encoding="utf-8"?>
<sst xmlns="http://schemas.openxmlformats.org/spreadsheetml/2006/main" count="77" uniqueCount="68">
  <si>
    <t>PIANO DI PREAMMORTAMENTO</t>
  </si>
  <si>
    <t>Quote interessi attualizzate ai fini del calcolo dell'ESL</t>
  </si>
  <si>
    <t>Numero rata</t>
  </si>
  <si>
    <t>Quota interessi</t>
  </si>
  <si>
    <t>Quota capitale</t>
  </si>
  <si>
    <t>Rata complessiva</t>
  </si>
  <si>
    <t>Debito estinto</t>
  </si>
  <si>
    <t xml:space="preserve">Debito residuo </t>
  </si>
  <si>
    <t xml:space="preserve">PIANO DI AMMORTAMENTO </t>
  </si>
  <si>
    <t>Numero di rate in un anno nel periodo di preammortamento</t>
  </si>
  <si>
    <t>Numero di rate in un anno nel periodo di ammortamento</t>
  </si>
  <si>
    <t>Numero rate totali di preammortamento</t>
  </si>
  <si>
    <t>Numero rate totali di ammortamento</t>
  </si>
  <si>
    <t>Frequenza</t>
  </si>
  <si>
    <t>Tasso di interesse periodale - periodo di ammortamento</t>
  </si>
  <si>
    <t>Tasso di interesse periodale - periodo di preammortamento</t>
  </si>
  <si>
    <t>Contributo quota interessi</t>
  </si>
  <si>
    <t>Importo Finanziamento</t>
  </si>
  <si>
    <t>Tasso di Riferimento Europeo (anno/mese di concessione)</t>
  </si>
  <si>
    <t>TAN Prestito</t>
  </si>
  <si>
    <t>Durata periodo di preammortamento (in mesi)</t>
  </si>
  <si>
    <t>Durata periodo di ammortamento (in mesi)</t>
  </si>
  <si>
    <t>Durata complessiva prestito (mm)</t>
  </si>
  <si>
    <t>Margine attualiazzazione - Comunicazione 2008/C 14/02</t>
  </si>
  <si>
    <t>Totale ESL</t>
  </si>
  <si>
    <t>Totale Sovvenzione</t>
  </si>
  <si>
    <t>DE MINIMIS</t>
  </si>
  <si>
    <t>Fr fattore di rischio</t>
  </si>
  <si>
    <t>C costi amministr.</t>
  </si>
  <si>
    <t>R remunerazione capitale</t>
  </si>
  <si>
    <t>G% premio una tantum effettivo</t>
  </si>
  <si>
    <t>D (prestito)</t>
  </si>
  <si>
    <t>Z (% garantita dal Fondo)</t>
  </si>
  <si>
    <t>importo garantito (D*Z)</t>
  </si>
  <si>
    <t>t durata (in anni arrotondata per eccesso)</t>
  </si>
  <si>
    <t>i tasso di riferimento</t>
  </si>
  <si>
    <t>rata costante D al tasso i</t>
  </si>
  <si>
    <t>anni</t>
  </si>
  <si>
    <t>Dt debito residuo</t>
  </si>
  <si>
    <t xml:space="preserve">interessi </t>
  </si>
  <si>
    <t>quota capitale</t>
  </si>
  <si>
    <t xml:space="preserve">rata costante </t>
  </si>
  <si>
    <r>
      <rPr>
        <b/>
        <sz val="10"/>
        <rFont val="Arial"/>
        <family val="2"/>
      </rPr>
      <t>It = Dt Z (F</t>
    </r>
    <r>
      <rPr>
        <b/>
        <vertAlign val="subscript"/>
        <sz val="10"/>
        <rFont val="Arial"/>
        <family val="2"/>
      </rPr>
      <t>R</t>
    </r>
    <r>
      <rPr>
        <b/>
        <sz val="10"/>
        <rFont val="Arial"/>
        <family val="2"/>
      </rPr>
      <t xml:space="preserve"> + C + R)</t>
    </r>
  </si>
  <si>
    <r>
      <rPr>
        <b/>
        <sz val="12"/>
        <rFont val="Symbol"/>
        <family val="1"/>
        <charset val="2"/>
      </rPr>
      <t>S</t>
    </r>
    <r>
      <rPr>
        <b/>
        <sz val="12"/>
        <rFont val="Times New Roman"/>
        <family val="1"/>
      </rPr>
      <t xml:space="preserve"> I</t>
    </r>
    <r>
      <rPr>
        <b/>
        <vertAlign val="subscript"/>
        <sz val="12"/>
        <rFont val="Times New Roman"/>
        <family val="1"/>
      </rPr>
      <t xml:space="preserve">t </t>
    </r>
    <r>
      <rPr>
        <b/>
        <sz val="12"/>
        <rFont val="Times New Roman"/>
        <family val="1"/>
      </rPr>
      <t>attualizzati</t>
    </r>
  </si>
  <si>
    <t>G (valore)</t>
  </si>
  <si>
    <t xml:space="preserve">ESL valore </t>
  </si>
  <si>
    <t>Fattore di rischio per calcolo ESL riassicurazione</t>
  </si>
  <si>
    <t>Valorizzare i campi in rosso</t>
  </si>
  <si>
    <t>Percentuale garanzia I grado (totale)</t>
  </si>
  <si>
    <t>Percentuale garanzia I grado con FCG (se presente)</t>
  </si>
  <si>
    <t>TAN (max 2,5%) - pre amm.to</t>
  </si>
  <si>
    <t>TAN (max 2,5%) -  amm.to</t>
  </si>
  <si>
    <t>Linea B</t>
  </si>
  <si>
    <t>Linea A</t>
  </si>
  <si>
    <t>Importo Contributo c/investimenti</t>
  </si>
  <si>
    <t>Plafond</t>
  </si>
  <si>
    <t>Fascia</t>
  </si>
  <si>
    <t>Sì</t>
  </si>
  <si>
    <t>FCG</t>
  </si>
  <si>
    <t>Percentuale contributo</t>
  </si>
  <si>
    <t>Percentuale garanzia I grado con FNC-INV-LIQ</t>
  </si>
  <si>
    <t>Liquidità</t>
  </si>
  <si>
    <t>Industria</t>
  </si>
  <si>
    <t>ESL riassicurazione FNC-INV-LIQ</t>
  </si>
  <si>
    <t>Progetto complessivo (min € 15.000)</t>
  </si>
  <si>
    <t>Progetto agevolabile</t>
  </si>
  <si>
    <r>
      <t xml:space="preserve">Premialità interessi - </t>
    </r>
    <r>
      <rPr>
        <u/>
        <sz val="10.5"/>
        <color theme="1"/>
        <rFont val="Calibri"/>
        <family val="2"/>
        <scheme val="minor"/>
      </rPr>
      <t>fascia Investimenti</t>
    </r>
  </si>
  <si>
    <t>Contributo commissioni garanzia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</si>
</sst>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&quot;€&quot;\ #,##0.00"/>
    <numFmt numFmtId="167" formatCode="_-* #,##0_-;\-* #,##0_-;_-* &quot;-&quot;??_-;_-@_-"/>
    <numFmt numFmtId="168" formatCode="&quot;€ &quot;#,##0.00;&quot;-€ &quot;#,##0.00"/>
    <numFmt numFmtId="169" formatCode="0.0000%"/>
    <numFmt numFmtId="170" formatCode="0.000%"/>
    <numFmt numFmtId="171" formatCode="_-* #,##0.00_-;\-* #,##0.00_-;_-* \-??_-;_-@_-"/>
    <numFmt numFmtId="172" formatCode="&quot;€ &quot;#,##0.00;[Red]&quot;-€ &quot;#,##0.00"/>
    <numFmt numFmtId="173" formatCode="dd/mm/yy"/>
    <numFmt numFmtId="174" formatCode="#,##0.00_ ;\-#,##0.00\ "/>
  </numFmts>
  <fonts count="24" x14ac:knownFonts="1">
    <font>
      <sz val="10"/>
      <name val="Century Gothic"/>
      <family val="2"/>
    </font>
    <font>
      <sz val="10"/>
      <name val="Century Gothic"/>
      <family val="2"/>
    </font>
    <font>
      <b/>
      <sz val="10.5"/>
      <name val="Calibri Light"/>
      <family val="1"/>
      <scheme val="major"/>
    </font>
    <font>
      <sz val="10"/>
      <name val="Calibri Light"/>
      <family val="1"/>
      <scheme val="major"/>
    </font>
    <font>
      <sz val="9"/>
      <color indexed="81"/>
      <name val="Tahoma"/>
      <family val="2"/>
    </font>
    <font>
      <b/>
      <sz val="10.5"/>
      <color rgb="FFFF0000"/>
      <name val="Calibri Light"/>
      <family val="1"/>
      <scheme val="major"/>
    </font>
    <font>
      <b/>
      <sz val="16"/>
      <name val="Arial"/>
      <family val="2"/>
    </font>
    <font>
      <b/>
      <sz val="10"/>
      <color indexed="12"/>
      <name val="Arial"/>
      <family val="2"/>
    </font>
    <font>
      <sz val="10"/>
      <color indexed="56"/>
      <name val="Arial"/>
      <family val="2"/>
    </font>
    <font>
      <sz val="16"/>
      <color indexed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vertAlign val="subscript"/>
      <sz val="10"/>
      <name val="Arial"/>
      <family val="2"/>
    </font>
    <font>
      <b/>
      <sz val="12"/>
      <name val="Symbol"/>
      <family val="1"/>
      <charset val="2"/>
    </font>
    <font>
      <b/>
      <sz val="12"/>
      <name val="Times New Roman"/>
      <family val="1"/>
    </font>
    <font>
      <b/>
      <vertAlign val="subscript"/>
      <sz val="12"/>
      <name val="Times New Roman"/>
      <family val="1"/>
    </font>
    <font>
      <sz val="8"/>
      <color indexed="8"/>
      <name val="Tahoma"/>
      <family val="2"/>
    </font>
    <font>
      <sz val="10.5"/>
      <name val="Calibri"/>
      <family val="2"/>
      <scheme val="minor"/>
    </font>
    <font>
      <u/>
      <sz val="10.5"/>
      <color theme="1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0.5"/>
      <name val="Calibri"/>
      <family val="2"/>
      <scheme val="minor"/>
    </font>
    <font>
      <u/>
      <sz val="10.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3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8" fontId="0" fillId="0" borderId="0" xfId="0" applyNumberFormat="1"/>
    <xf numFmtId="164" fontId="0" fillId="0" borderId="0" xfId="0" applyNumberFormat="1"/>
    <xf numFmtId="43" fontId="0" fillId="0" borderId="0" xfId="2" applyFont="1"/>
    <xf numFmtId="0" fontId="2" fillId="0" borderId="0" xfId="0" applyFont="1" applyAlignment="1" applyProtection="1">
      <alignment vertical="center" wrapText="1"/>
      <protection hidden="1"/>
    </xf>
    <xf numFmtId="0" fontId="6" fillId="0" borderId="0" xfId="0" applyFont="1" applyAlignment="1">
      <alignment wrapText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69" fontId="0" fillId="0" borderId="0" xfId="3" applyNumberFormat="1" applyFont="1" applyFill="1" applyBorder="1" applyAlignment="1" applyProtection="1">
      <protection hidden="1"/>
    </xf>
    <xf numFmtId="10" fontId="0" fillId="0" borderId="0" xfId="0" applyNumberFormat="1" applyProtection="1">
      <protection hidden="1"/>
    </xf>
    <xf numFmtId="171" fontId="0" fillId="0" borderId="0" xfId="0" applyNumberFormat="1" applyProtection="1">
      <protection hidden="1"/>
    </xf>
    <xf numFmtId="0" fontId="10" fillId="0" borderId="0" xfId="0" applyFont="1" applyAlignment="1" applyProtection="1">
      <alignment horizontal="right"/>
      <protection hidden="1"/>
    </xf>
    <xf numFmtId="172" fontId="10" fillId="0" borderId="0" xfId="2" applyNumberFormat="1" applyFont="1" applyFill="1" applyBorder="1" applyAlignment="1" applyProtection="1">
      <protection hidden="1"/>
    </xf>
    <xf numFmtId="171" fontId="10" fillId="0" borderId="0" xfId="0" applyNumberFormat="1" applyFont="1" applyProtection="1">
      <protection hidden="1"/>
    </xf>
    <xf numFmtId="172" fontId="10" fillId="0" borderId="0" xfId="0" applyNumberFormat="1" applyFont="1" applyAlignment="1" applyProtection="1">
      <alignment horizontal="right"/>
      <protection hidden="1"/>
    </xf>
    <xf numFmtId="172" fontId="10" fillId="0" borderId="0" xfId="0" applyNumberFormat="1" applyFont="1" applyProtection="1">
      <protection hidden="1"/>
    </xf>
    <xf numFmtId="171" fontId="0" fillId="0" borderId="0" xfId="2" applyNumberFormat="1" applyFont="1" applyFill="1" applyBorder="1" applyAlignment="1" applyProtection="1">
      <protection hidden="1"/>
    </xf>
    <xf numFmtId="172" fontId="0" fillId="0" borderId="0" xfId="0" applyNumberFormat="1" applyProtection="1">
      <protection hidden="1"/>
    </xf>
    <xf numFmtId="172" fontId="0" fillId="0" borderId="0" xfId="2" applyNumberFormat="1" applyFont="1" applyFill="1" applyBorder="1" applyAlignment="1" applyProtection="1">
      <protection hidden="1"/>
    </xf>
    <xf numFmtId="173" fontId="0" fillId="0" borderId="0" xfId="0" applyNumberFormat="1" applyProtection="1">
      <protection hidden="1"/>
    </xf>
    <xf numFmtId="43" fontId="0" fillId="0" borderId="0" xfId="2" applyFont="1" applyFill="1" applyBorder="1" applyAlignment="1" applyProtection="1">
      <protection hidden="1"/>
    </xf>
    <xf numFmtId="0" fontId="15" fillId="0" borderId="0" xfId="0" applyFont="1" applyAlignment="1" applyProtection="1">
      <alignment horizontal="right"/>
      <protection hidden="1"/>
    </xf>
    <xf numFmtId="171" fontId="0" fillId="0" borderId="11" xfId="0" applyNumberFormat="1" applyBorder="1" applyProtection="1">
      <protection hidden="1"/>
    </xf>
    <xf numFmtId="0" fontId="12" fillId="7" borderId="0" xfId="0" applyFont="1" applyFill="1" applyAlignment="1" applyProtection="1">
      <alignment horizontal="right"/>
      <protection hidden="1"/>
    </xf>
    <xf numFmtId="171" fontId="12" fillId="7" borderId="0" xfId="0" applyNumberFormat="1" applyFont="1" applyFill="1" applyProtection="1">
      <protection hidden="1"/>
    </xf>
    <xf numFmtId="168" fontId="9" fillId="7" borderId="10" xfId="0" applyNumberFormat="1" applyFont="1" applyFill="1" applyBorder="1" applyAlignment="1" applyProtection="1">
      <alignment vertical="center"/>
      <protection hidden="1"/>
    </xf>
    <xf numFmtId="10" fontId="13" fillId="0" borderId="0" xfId="0" applyNumberFormat="1" applyFont="1"/>
    <xf numFmtId="170" fontId="13" fillId="0" borderId="0" xfId="0" applyNumberFormat="1" applyFont="1"/>
    <xf numFmtId="43" fontId="13" fillId="0" borderId="0" xfId="2" applyFont="1" applyFill="1" applyBorder="1" applyAlignment="1" applyProtection="1"/>
    <xf numFmtId="1" fontId="13" fillId="0" borderId="0" xfId="0" applyNumberFormat="1" applyFont="1"/>
    <xf numFmtId="10" fontId="13" fillId="0" borderId="0" xfId="3" applyNumberFormat="1" applyFont="1" applyProtection="1"/>
    <xf numFmtId="10" fontId="0" fillId="0" borderId="0" xfId="0" applyNumberFormat="1"/>
    <xf numFmtId="171" fontId="0" fillId="0" borderId="0" xfId="0" applyNumberFormat="1"/>
    <xf numFmtId="3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167" fontId="0" fillId="0" borderId="1" xfId="2" applyNumberFormat="1" applyFont="1" applyBorder="1" applyProtection="1"/>
    <xf numFmtId="43" fontId="0" fillId="0" borderId="1" xfId="2" applyFont="1" applyBorder="1" applyProtection="1"/>
    <xf numFmtId="43" fontId="0" fillId="0" borderId="1" xfId="2" applyFont="1" applyBorder="1" applyAlignment="1" applyProtection="1">
      <alignment horizontal="right"/>
    </xf>
    <xf numFmtId="0" fontId="19" fillId="3" borderId="1" xfId="0" applyFont="1" applyFill="1" applyBorder="1"/>
    <xf numFmtId="0" fontId="19" fillId="0" borderId="1" xfId="0" applyFont="1" applyBorder="1"/>
    <xf numFmtId="9" fontId="21" fillId="0" borderId="6" xfId="3" applyFont="1" applyFill="1" applyBorder="1" applyAlignment="1" applyProtection="1">
      <alignment vertical="center"/>
      <protection locked="0"/>
    </xf>
    <xf numFmtId="9" fontId="19" fillId="0" borderId="6" xfId="3" applyFont="1" applyFill="1" applyBorder="1" applyAlignment="1" applyProtection="1">
      <alignment vertical="center"/>
    </xf>
    <xf numFmtId="1" fontId="21" fillId="0" borderId="6" xfId="2" applyNumberFormat="1" applyFont="1" applyFill="1" applyBorder="1" applyAlignment="1" applyProtection="1">
      <alignment vertical="center"/>
      <protection locked="0"/>
    </xf>
    <xf numFmtId="10" fontId="19" fillId="0" borderId="6" xfId="3" applyNumberFormat="1" applyFont="1" applyFill="1" applyBorder="1" applyAlignment="1" applyProtection="1">
      <alignment vertical="center"/>
    </xf>
    <xf numFmtId="0" fontId="19" fillId="0" borderId="8" xfId="0" applyFont="1" applyBorder="1"/>
    <xf numFmtId="0" fontId="19" fillId="0" borderId="5" xfId="0" applyFont="1" applyBorder="1"/>
    <xf numFmtId="0" fontId="21" fillId="0" borderId="7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19" fillId="0" borderId="6" xfId="0" applyFont="1" applyBorder="1" applyAlignment="1">
      <alignment vertical="center" wrapText="1"/>
    </xf>
    <xf numFmtId="1" fontId="19" fillId="0" borderId="1" xfId="0" applyNumberFormat="1" applyFont="1" applyBorder="1" applyAlignment="1">
      <alignment vertical="center"/>
    </xf>
    <xf numFmtId="0" fontId="19" fillId="0" borderId="8" xfId="0" applyFont="1" applyBorder="1" applyAlignment="1">
      <alignment vertical="center" wrapText="1"/>
    </xf>
    <xf numFmtId="10" fontId="19" fillId="0" borderId="1" xfId="0" applyNumberFormat="1" applyFont="1" applyBorder="1" applyAlignment="1">
      <alignment vertical="center"/>
    </xf>
    <xf numFmtId="10" fontId="19" fillId="0" borderId="6" xfId="0" applyNumberFormat="1" applyFont="1" applyBorder="1" applyAlignment="1">
      <alignment vertical="center"/>
    </xf>
    <xf numFmtId="10" fontId="21" fillId="0" borderId="7" xfId="3" applyNumberFormat="1" applyFont="1" applyFill="1" applyBorder="1" applyAlignment="1" applyProtection="1">
      <alignment vertical="center"/>
      <protection locked="0"/>
    </xf>
    <xf numFmtId="10" fontId="19" fillId="0" borderId="8" xfId="3" applyNumberFormat="1" applyFont="1" applyFill="1" applyBorder="1" applyAlignment="1" applyProtection="1">
      <alignment horizontal="right" vertical="center"/>
    </xf>
    <xf numFmtId="0" fontId="19" fillId="3" borderId="1" xfId="0" applyFont="1" applyFill="1" applyBorder="1" applyAlignment="1" applyProtection="1">
      <alignment horizontal="left" vertical="center"/>
      <protection hidden="1"/>
    </xf>
    <xf numFmtId="43" fontId="19" fillId="3" borderId="1" xfId="2" applyFont="1" applyFill="1" applyBorder="1" applyAlignment="1" applyProtection="1">
      <alignment vertical="center"/>
    </xf>
    <xf numFmtId="3" fontId="19" fillId="3" borderId="1" xfId="0" applyNumberFormat="1" applyFont="1" applyFill="1" applyBorder="1" applyAlignment="1" applyProtection="1">
      <alignment horizontal="left" vertical="center"/>
      <protection hidden="1"/>
    </xf>
    <xf numFmtId="43" fontId="19" fillId="3" borderId="1" xfId="2" applyFont="1" applyFill="1" applyBorder="1" applyAlignment="1" applyProtection="1">
      <alignment horizontal="right" vertical="center"/>
    </xf>
    <xf numFmtId="3" fontId="22" fillId="4" borderId="9" xfId="0" applyNumberFormat="1" applyFont="1" applyFill="1" applyBorder="1" applyAlignment="1" applyProtection="1">
      <alignment horizontal="left" vertical="center"/>
      <protection hidden="1"/>
    </xf>
    <xf numFmtId="43" fontId="22" fillId="4" borderId="9" xfId="2" applyFont="1" applyFill="1" applyBorder="1" applyAlignment="1" applyProtection="1">
      <alignment horizontal="right" vertical="center"/>
    </xf>
    <xf numFmtId="3" fontId="19" fillId="0" borderId="7" xfId="0" applyNumberFormat="1" applyFont="1" applyBorder="1" applyAlignment="1" applyProtection="1">
      <alignment horizontal="left" vertical="center"/>
      <protection hidden="1"/>
    </xf>
    <xf numFmtId="10" fontId="21" fillId="0" borderId="7" xfId="3" applyNumberFormat="1" applyFont="1" applyFill="1" applyBorder="1" applyAlignment="1" applyProtection="1">
      <alignment horizontal="right" vertical="center"/>
      <protection locked="0"/>
    </xf>
    <xf numFmtId="3" fontId="22" fillId="5" borderId="8" xfId="0" applyNumberFormat="1" applyFont="1" applyFill="1" applyBorder="1" applyAlignment="1" applyProtection="1">
      <alignment horizontal="left" vertical="center"/>
      <protection hidden="1"/>
    </xf>
    <xf numFmtId="43" fontId="22" fillId="5" borderId="8" xfId="2" applyFont="1" applyFill="1" applyBorder="1" applyAlignment="1" applyProtection="1">
      <alignment horizontal="right" vertical="center"/>
    </xf>
    <xf numFmtId="3" fontId="22" fillId="6" borderId="5" xfId="0" applyNumberFormat="1" applyFont="1" applyFill="1" applyBorder="1" applyAlignment="1" applyProtection="1">
      <alignment horizontal="left" vertical="center"/>
      <protection hidden="1"/>
    </xf>
    <xf numFmtId="43" fontId="22" fillId="6" borderId="5" xfId="2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vertical="center" wrapText="1"/>
      <protection hidden="1"/>
    </xf>
    <xf numFmtId="0" fontId="22" fillId="0" borderId="0" xfId="0" applyFont="1" applyAlignment="1" applyProtection="1">
      <alignment vertical="center" wrapText="1"/>
      <protection hidden="1"/>
    </xf>
    <xf numFmtId="0" fontId="19" fillId="0" borderId="0" xfId="0" applyFont="1"/>
    <xf numFmtId="0" fontId="22" fillId="0" borderId="0" xfId="0" applyFont="1" applyAlignment="1" applyProtection="1">
      <alignment horizontal="center" vertical="center"/>
      <protection hidden="1"/>
    </xf>
    <xf numFmtId="0" fontId="19" fillId="0" borderId="12" xfId="0" applyFont="1" applyBorder="1"/>
    <xf numFmtId="0" fontId="19" fillId="0" borderId="13" xfId="0" applyFont="1" applyBorder="1"/>
    <xf numFmtId="10" fontId="21" fillId="0" borderId="6" xfId="3" applyNumberFormat="1" applyFont="1" applyFill="1" applyBorder="1" applyAlignment="1" applyProtection="1">
      <alignment vertical="center"/>
      <protection locked="0"/>
    </xf>
    <xf numFmtId="0" fontId="21" fillId="0" borderId="1" xfId="0" applyFont="1" applyBorder="1" applyProtection="1">
      <protection locked="0"/>
    </xf>
    <xf numFmtId="0" fontId="21" fillId="0" borderId="5" xfId="0" applyFont="1" applyBorder="1" applyProtection="1">
      <protection locked="0"/>
    </xf>
    <xf numFmtId="174" fontId="21" fillId="0" borderId="1" xfId="2" applyNumberFormat="1" applyFont="1" applyBorder="1" applyProtection="1">
      <protection locked="0"/>
    </xf>
    <xf numFmtId="174" fontId="19" fillId="0" borderId="1" xfId="2" applyNumberFormat="1" applyFont="1" applyBorder="1" applyProtection="1"/>
    <xf numFmtId="10" fontId="19" fillId="0" borderId="1" xfId="2" applyNumberFormat="1" applyFont="1" applyBorder="1" applyProtection="1"/>
    <xf numFmtId="43" fontId="19" fillId="3" borderId="1" xfId="2" applyFont="1" applyFill="1" applyBorder="1" applyAlignment="1" applyProtection="1">
      <alignment horizontal="center" vertical="center"/>
    </xf>
    <xf numFmtId="43" fontId="19" fillId="0" borderId="1" xfId="2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 vertical="top"/>
      <protection hidden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4">
    <cellStyle name="Euro" xfId="1" xr:uid="{00000000-0005-0000-0000-000000000000}"/>
    <cellStyle name="Migliaia" xfId="2" builtinId="3"/>
    <cellStyle name="Normale" xfId="0" builtinId="0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92773</xdr:rowOff>
    </xdr:from>
    <xdr:to>
      <xdr:col>0</xdr:col>
      <xdr:colOff>1317027</xdr:colOff>
      <xdr:row>43</xdr:row>
      <xdr:rowOff>56086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3BD8136-3036-46A4-B8A6-EA4A09DBD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331773"/>
          <a:ext cx="1313217" cy="6529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64769</xdr:rowOff>
    </xdr:from>
    <xdr:to>
      <xdr:col>4</xdr:col>
      <xdr:colOff>778771</xdr:colOff>
      <xdr:row>3</xdr:row>
      <xdr:rowOff>133349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682594E-AB77-4F12-A930-0BA9E1D5BEF2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t="91935" b="2703"/>
        <a:stretch/>
      </xdr:blipFill>
      <xdr:spPr bwMode="auto">
        <a:xfrm>
          <a:off x="0" y="64769"/>
          <a:ext cx="7573906" cy="5867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37D6-AA66-47AB-9398-A7F163ED932F}">
  <dimension ref="A6:L39"/>
  <sheetViews>
    <sheetView tabSelected="1" zoomScale="115" zoomScaleNormal="115" workbookViewId="0">
      <selection activeCell="B12" sqref="B12"/>
    </sheetView>
  </sheetViews>
  <sheetFormatPr defaultRowHeight="13.2" x14ac:dyDescent="0.25"/>
  <cols>
    <col min="1" max="1" width="58.88671875" bestFit="1" customWidth="1"/>
    <col min="2" max="2" width="13.44140625" bestFit="1" customWidth="1"/>
    <col min="3" max="3" width="12.33203125" bestFit="1" customWidth="1"/>
    <col min="4" max="4" width="14.33203125" bestFit="1" customWidth="1"/>
    <col min="5" max="5" width="12" bestFit="1" customWidth="1"/>
    <col min="6" max="6" width="12.6640625" bestFit="1" customWidth="1"/>
    <col min="7" max="7" width="42.5546875" customWidth="1"/>
    <col min="8" max="8" width="2.109375" customWidth="1"/>
    <col min="9" max="9" width="8.88671875" hidden="1" customWidth="1"/>
    <col min="10" max="10" width="10.6640625" bestFit="1" customWidth="1"/>
    <col min="11" max="11" width="12.6640625" bestFit="1" customWidth="1"/>
    <col min="12" max="12" width="12.33203125" bestFit="1" customWidth="1"/>
    <col min="13" max="13" width="14.33203125" bestFit="1" customWidth="1"/>
    <col min="14" max="14" width="14" customWidth="1"/>
    <col min="15" max="15" width="13.6640625" customWidth="1"/>
    <col min="16" max="16" width="42.5546875" bestFit="1" customWidth="1"/>
    <col min="17" max="17" width="2.109375" bestFit="1" customWidth="1"/>
  </cols>
  <sheetData>
    <row r="6" spans="1:11" ht="14.4" x14ac:dyDescent="0.25">
      <c r="A6" s="75" t="s">
        <v>47</v>
      </c>
      <c r="B6" s="76"/>
      <c r="C6" s="6"/>
      <c r="D6" s="6"/>
      <c r="E6" s="6"/>
      <c r="F6" s="6"/>
      <c r="G6" s="6"/>
      <c r="H6" s="6"/>
      <c r="I6" s="6"/>
      <c r="J6" s="6"/>
      <c r="K6" s="6"/>
    </row>
    <row r="7" spans="1:11" ht="14.4" x14ac:dyDescent="0.3">
      <c r="A7" s="77"/>
      <c r="B7" s="78"/>
      <c r="C7" s="1"/>
      <c r="D7" s="1"/>
      <c r="E7" s="1"/>
      <c r="F7" s="1"/>
      <c r="G7" s="1"/>
      <c r="H7" s="1"/>
      <c r="I7" s="1"/>
      <c r="J7" s="1"/>
      <c r="K7" s="1"/>
    </row>
    <row r="8" spans="1:11" ht="14.4" x14ac:dyDescent="0.3">
      <c r="A8" s="47" t="s">
        <v>55</v>
      </c>
      <c r="B8" s="82" t="s">
        <v>62</v>
      </c>
      <c r="C8" s="1"/>
      <c r="E8" s="1"/>
      <c r="F8" s="1"/>
      <c r="G8" s="1"/>
      <c r="H8" s="1"/>
      <c r="I8" s="1"/>
      <c r="J8" s="1"/>
      <c r="K8" s="1"/>
    </row>
    <row r="9" spans="1:11" ht="14.4" x14ac:dyDescent="0.3">
      <c r="A9" s="79" t="s">
        <v>56</v>
      </c>
      <c r="B9" s="83" t="s">
        <v>61</v>
      </c>
      <c r="C9" s="1"/>
      <c r="E9" s="1"/>
      <c r="F9" s="1"/>
      <c r="G9" s="1"/>
      <c r="H9" s="1"/>
      <c r="I9" s="1"/>
      <c r="J9" s="1"/>
      <c r="K9" s="1"/>
    </row>
    <row r="10" spans="1:11" ht="14.4" x14ac:dyDescent="0.3">
      <c r="A10" s="79" t="s">
        <v>66</v>
      </c>
      <c r="B10" s="83" t="s">
        <v>57</v>
      </c>
      <c r="C10" s="1"/>
      <c r="E10" s="1"/>
      <c r="F10" s="1"/>
      <c r="G10" s="1"/>
      <c r="H10" s="1"/>
      <c r="I10" s="1"/>
      <c r="J10" s="1"/>
      <c r="K10" s="1"/>
    </row>
    <row r="11" spans="1:11" ht="14.4" x14ac:dyDescent="0.3">
      <c r="A11" s="79" t="s">
        <v>58</v>
      </c>
      <c r="B11" s="83" t="s">
        <v>57</v>
      </c>
      <c r="C11" s="1"/>
      <c r="E11" s="1"/>
      <c r="F11" s="1"/>
      <c r="G11" s="1"/>
      <c r="H11" s="1"/>
      <c r="I11" s="1"/>
      <c r="J11" s="1"/>
      <c r="K11" s="1"/>
    </row>
    <row r="12" spans="1:11" ht="14.4" x14ac:dyDescent="0.3">
      <c r="A12" s="79" t="s">
        <v>64</v>
      </c>
      <c r="B12" s="84">
        <v>200000</v>
      </c>
      <c r="C12" s="1"/>
      <c r="E12" s="1"/>
      <c r="F12" s="1"/>
      <c r="G12" s="1"/>
      <c r="H12" s="1"/>
      <c r="I12" s="1"/>
      <c r="J12" s="1"/>
      <c r="K12" s="1"/>
    </row>
    <row r="13" spans="1:11" ht="14.4" x14ac:dyDescent="0.3">
      <c r="A13" s="80" t="s">
        <v>65</v>
      </c>
      <c r="B13" s="85">
        <f>IF(B8="Industria",MIN(B12,160000),MIN(B12,80000))</f>
        <v>160000</v>
      </c>
      <c r="E13" s="1"/>
      <c r="F13" s="1"/>
      <c r="G13" s="1"/>
      <c r="H13" s="1"/>
      <c r="I13" s="1"/>
      <c r="J13" s="1"/>
      <c r="K13" s="1"/>
    </row>
    <row r="14" spans="1:11" ht="14.4" x14ac:dyDescent="0.3">
      <c r="A14" s="80" t="s">
        <v>59</v>
      </c>
      <c r="B14" s="86">
        <f>IF(B9="Investimenti",20%,10%)</f>
        <v>0.1</v>
      </c>
      <c r="E14" s="1"/>
      <c r="F14" s="1"/>
      <c r="G14" s="1"/>
      <c r="H14" s="1"/>
      <c r="I14" s="1"/>
      <c r="J14" s="1"/>
      <c r="K14" s="1"/>
    </row>
    <row r="15" spans="1:11" ht="14.4" x14ac:dyDescent="0.3">
      <c r="A15" s="46" t="s">
        <v>54</v>
      </c>
      <c r="B15" s="87">
        <f>B13*B14</f>
        <v>16000</v>
      </c>
      <c r="C15" s="1"/>
      <c r="E15" s="1"/>
      <c r="F15" s="1"/>
      <c r="G15" s="1"/>
      <c r="H15" s="1"/>
      <c r="I15" s="1" t="s">
        <v>53</v>
      </c>
      <c r="K15" s="1"/>
    </row>
    <row r="16" spans="1:11" ht="14.4" x14ac:dyDescent="0.3">
      <c r="A16" s="47" t="s">
        <v>17</v>
      </c>
      <c r="B16" s="88">
        <f>B13-B15</f>
        <v>144000</v>
      </c>
      <c r="C16" s="2"/>
      <c r="D16" s="2"/>
      <c r="E16" s="4"/>
      <c r="I16" s="1" t="s">
        <v>52</v>
      </c>
    </row>
    <row r="17" spans="1:12" ht="14.4" x14ac:dyDescent="0.3">
      <c r="A17" s="47" t="s">
        <v>60</v>
      </c>
      <c r="B17" s="48">
        <v>0.65</v>
      </c>
      <c r="C17" s="2"/>
      <c r="D17" s="2"/>
      <c r="E17" s="4"/>
      <c r="I17" s="1"/>
    </row>
    <row r="18" spans="1:12" ht="14.4" x14ac:dyDescent="0.3">
      <c r="A18" s="47" t="s">
        <v>49</v>
      </c>
      <c r="B18" s="48">
        <v>0.05</v>
      </c>
      <c r="C18" s="89" t="str">
        <f>IF(AND(B11="Sì",B19&gt;70%),"ATTENZIONE - LA PERCENTUALE DI GARANZIA DI I GRADO NON PUO' RISULTARE SUPERIORE AL 70% IN CASO DI COGARANZIA FCG"," ")</f>
        <v xml:space="preserve"> </v>
      </c>
      <c r="D18" s="2"/>
      <c r="E18" s="4"/>
    </row>
    <row r="19" spans="1:12" ht="14.4" x14ac:dyDescent="0.3">
      <c r="A19" s="47" t="s">
        <v>48</v>
      </c>
      <c r="B19" s="49">
        <f>+B17+B18</f>
        <v>0.70000000000000007</v>
      </c>
      <c r="C19" s="89" t="str">
        <f>IF(AND(B11="NO",B18&gt;0%),"ATTENZIONE - E' STATO VALORIZZATO IL CAMPO Percentuale garanzia I grado con FCG (se presente) MA NON E' STATO VALORIZZATO CON SI IL CAMPO Presenza FCG",
IF(AND(B11="Sì",B18=0%),"ATTENZIONE - NON E' STATO VALORIZZATO IL CAMPO Percentuale garanzia I grado con FCG (se presente) MA E' STATO VALORIZZATO CON SI IL CAMPO Presenza FCG",
" "))</f>
        <v xml:space="preserve"> </v>
      </c>
      <c r="E19" s="4"/>
    </row>
    <row r="20" spans="1:12" ht="14.4" x14ac:dyDescent="0.3">
      <c r="A20" s="47" t="s">
        <v>19</v>
      </c>
      <c r="B20" s="81">
        <v>3.5999999999999997E-2</v>
      </c>
      <c r="C20" s="2"/>
      <c r="D20" s="2"/>
      <c r="E20" s="4"/>
    </row>
    <row r="21" spans="1:12" ht="14.4" x14ac:dyDescent="0.3">
      <c r="A21" s="47" t="s">
        <v>22</v>
      </c>
      <c r="B21" s="50">
        <v>96</v>
      </c>
      <c r="C21" s="2"/>
      <c r="D21" s="2"/>
      <c r="E21" s="4"/>
    </row>
    <row r="22" spans="1:12" ht="14.4" x14ac:dyDescent="0.3">
      <c r="A22" s="47" t="s">
        <v>50</v>
      </c>
      <c r="B22" s="51">
        <f>MIN(B20,
MIN(IF(B9="Investimenti",2.5%,2%),B20)+IF(AND(B9="Investimenti",B10="Sì"),1%,0))</f>
        <v>0.02</v>
      </c>
      <c r="C22" s="2"/>
      <c r="D22" s="2"/>
      <c r="E22" s="4"/>
    </row>
    <row r="23" spans="1:12" ht="15" thickBot="1" x14ac:dyDescent="0.35">
      <c r="A23" s="52" t="s">
        <v>51</v>
      </c>
      <c r="B23" s="51">
        <f>MIN(B20,
MIN(IF(B9="Investimenti",2.5%,2%),B20)+IF(AND(B9="Investimenti",B10="Sì"),1%,0))</f>
        <v>0.02</v>
      </c>
      <c r="C23" s="2"/>
      <c r="D23" s="2"/>
    </row>
    <row r="24" spans="1:12" ht="15" customHeight="1" x14ac:dyDescent="0.3">
      <c r="A24" s="53" t="s">
        <v>9</v>
      </c>
      <c r="B24" s="54">
        <v>12</v>
      </c>
      <c r="C24" s="2"/>
      <c r="D24" s="2"/>
    </row>
    <row r="25" spans="1:12" ht="14.4" x14ac:dyDescent="0.3">
      <c r="A25" s="47" t="s">
        <v>20</v>
      </c>
      <c r="B25" s="55">
        <v>12</v>
      </c>
      <c r="C25" s="2"/>
      <c r="D25" s="2"/>
    </row>
    <row r="26" spans="1:12" ht="15" thickBot="1" x14ac:dyDescent="0.35">
      <c r="A26" s="52" t="s">
        <v>11</v>
      </c>
      <c r="B26" s="56">
        <f>B24*B25/12</f>
        <v>12</v>
      </c>
      <c r="C26" s="2"/>
      <c r="D26" s="2"/>
    </row>
    <row r="27" spans="1:12" ht="14.4" x14ac:dyDescent="0.3">
      <c r="A27" s="53" t="s">
        <v>10</v>
      </c>
      <c r="B27" s="54">
        <v>12</v>
      </c>
      <c r="C27" s="2"/>
      <c r="D27" s="2"/>
    </row>
    <row r="28" spans="1:12" ht="14.4" x14ac:dyDescent="0.3">
      <c r="A28" s="47" t="s">
        <v>21</v>
      </c>
      <c r="B28" s="57">
        <f>B21-B25</f>
        <v>84</v>
      </c>
      <c r="C28" s="2"/>
      <c r="D28" s="2"/>
    </row>
    <row r="29" spans="1:12" ht="15" thickBot="1" x14ac:dyDescent="0.35">
      <c r="A29" s="52" t="s">
        <v>12</v>
      </c>
      <c r="B29" s="58">
        <f>B27*B28/12</f>
        <v>84</v>
      </c>
      <c r="C29" s="2"/>
      <c r="D29" s="2"/>
      <c r="F29" s="5"/>
      <c r="L29" s="3"/>
    </row>
    <row r="30" spans="1:12" ht="14.4" x14ac:dyDescent="0.3">
      <c r="A30" s="53" t="s">
        <v>15</v>
      </c>
      <c r="B30" s="59">
        <f>IFERROR(B22/B24,0)</f>
        <v>1.6666666666666668E-3</v>
      </c>
    </row>
    <row r="31" spans="1:12" ht="15" thickBot="1" x14ac:dyDescent="0.35">
      <c r="A31" s="52" t="s">
        <v>14</v>
      </c>
      <c r="B31" s="60">
        <f>B23/B27</f>
        <v>1.6666666666666668E-3</v>
      </c>
    </row>
    <row r="32" spans="1:12" ht="14.4" x14ac:dyDescent="0.3">
      <c r="A32" s="53" t="s">
        <v>18</v>
      </c>
      <c r="B32" s="61">
        <v>2.2100000000000002E-2</v>
      </c>
    </row>
    <row r="33" spans="1:2" ht="15" thickBot="1" x14ac:dyDescent="0.35">
      <c r="A33" s="52" t="s">
        <v>23</v>
      </c>
      <c r="B33" s="62">
        <v>0.01</v>
      </c>
    </row>
    <row r="34" spans="1:2" ht="14.4" x14ac:dyDescent="0.25">
      <c r="A34" s="63" t="s">
        <v>67</v>
      </c>
      <c r="B34" s="64">
        <f>MIN(4000,B16*B19*B21/12*0.6%)</f>
        <v>4000</v>
      </c>
    </row>
    <row r="35" spans="1:2" ht="14.4" x14ac:dyDescent="0.25">
      <c r="A35" s="65" t="s">
        <v>16</v>
      </c>
      <c r="B35" s="66">
        <f>MIN(IF(B9="Investimenti",8000,3000),SUM('FNCINVLIQ_contributo interessi'!G3:G14,'FNCINVLIQ_contributo interessi'!P3:P98))</f>
        <v>3000</v>
      </c>
    </row>
    <row r="36" spans="1:2" ht="15" thickBot="1" x14ac:dyDescent="0.3">
      <c r="A36" s="67" t="s">
        <v>25</v>
      </c>
      <c r="B36" s="68">
        <f>B35+B34+B15</f>
        <v>23000</v>
      </c>
    </row>
    <row r="37" spans="1:2" ht="14.4" x14ac:dyDescent="0.25">
      <c r="A37" s="69" t="s">
        <v>46</v>
      </c>
      <c r="B37" s="70">
        <v>1.6899999999999998E-2</v>
      </c>
    </row>
    <row r="38" spans="1:2" ht="15" thickBot="1" x14ac:dyDescent="0.3">
      <c r="A38" s="71" t="s">
        <v>63</v>
      </c>
      <c r="B38" s="72">
        <f>'FNCINVLIQ_ESL riassicurazione'!D1</f>
        <v>1058.8527439284071</v>
      </c>
    </row>
    <row r="39" spans="1:2" ht="14.4" x14ac:dyDescent="0.25">
      <c r="A39" s="73" t="s">
        <v>24</v>
      </c>
      <c r="B39" s="74">
        <f>+B36+B38</f>
        <v>24058.852743928408</v>
      </c>
    </row>
  </sheetData>
  <sheetProtection algorithmName="SHA-512" hashValue="a0l9tsVpbpE1saYNEEGQrI4UUqSw0nlHOkAJNo4GA8iRPvEYNlX+ezy9ec1o4fb30u2VeKhkD0e6mjeBqlmyzA==" saltValue="Sa1HBbyR0/fpZ7lNF43Plg==" spinCount="100000" sheet="1" objects="1" scenarios="1"/>
  <dataValidations count="14">
    <dataValidation type="decimal" allowBlank="1" showInputMessage="1" showErrorMessage="1" sqref="B16" xr:uid="{847BB09A-D7A7-4F3F-A5B3-D8FFC1AC0442}">
      <formula1>15000</formula1>
      <formula2>200000</formula2>
    </dataValidation>
    <dataValidation type="whole" operator="lessThanOrEqual" allowBlank="1" showInputMessage="1" showErrorMessage="1" sqref="B28 B21" xr:uid="{BDFD8104-B32A-496A-A62B-9AC0E93EE3E3}">
      <formula1>96</formula1>
    </dataValidation>
    <dataValidation type="whole" operator="lessThanOrEqual" allowBlank="1" showInputMessage="1" showErrorMessage="1" sqref="B25" xr:uid="{E293D140-E769-4A2D-BAFD-5334441CBA0B}">
      <formula1>12</formula1>
    </dataValidation>
    <dataValidation type="decimal" operator="lessThanOrEqual" allowBlank="1" showInputMessage="1" showErrorMessage="1" sqref="B23" xr:uid="{EA2CC33E-A74D-48D9-AFD9-71C3F902A7A0}">
      <formula1>0.05</formula1>
    </dataValidation>
    <dataValidation type="decimal" operator="lessThanOrEqual" allowBlank="1" showInputMessage="1" showErrorMessage="1" sqref="B22" xr:uid="{E74F8D87-E86D-43B2-8405-69B7BF3AEB7C}">
      <formula1>0.0475</formula1>
    </dataValidation>
    <dataValidation type="decimal" operator="lessThanOrEqual" allowBlank="1" showInputMessage="1" showErrorMessage="1" sqref="B17:B19" xr:uid="{3996F018-B97D-484B-BF9F-0296A560B9AB}">
      <formula1>0.8</formula1>
    </dataValidation>
    <dataValidation type="decimal" operator="greaterThan" allowBlank="1" showInputMessage="1" showErrorMessage="1" sqref="B20" xr:uid="{2003503F-71EC-43D0-AB61-0DD0F656F4D3}">
      <formula1>0</formula1>
    </dataValidation>
    <dataValidation type="list" allowBlank="1" showInputMessage="1" showErrorMessage="1" sqref="K4" xr:uid="{A4A403CA-9FE2-4789-8C9B-301C33BC9757}">
      <formula1>$I$15:$I$16</formula1>
    </dataValidation>
    <dataValidation type="list" allowBlank="1" showInputMessage="1" showErrorMessage="1" sqref="B10:B11" xr:uid="{52A12696-FF49-4DE8-87F7-BDCB9FB0C4B6}">
      <formula1>"Sì,No"</formula1>
    </dataValidation>
    <dataValidation type="list" allowBlank="1" showInputMessage="1" showErrorMessage="1" sqref="B8" xr:uid="{2AF79C6B-04A1-4149-94C9-CED1CA97630E}">
      <formula1>"Artigianato-Commercio-Ristorazione-Turismo-Servizi,Industria"</formula1>
    </dataValidation>
    <dataValidation type="list" allowBlank="1" showInputMessage="1" showErrorMessage="1" sqref="B9" xr:uid="{D08A551E-88EA-49FF-9A30-41F96153C4A8}">
      <formula1>"Investimenti,Liquidità"</formula1>
    </dataValidation>
    <dataValidation type="decimal" operator="greaterThanOrEqual" allowBlank="1" showInputMessage="1" showErrorMessage="1" sqref="B13 B12" xr:uid="{2E67ACD4-595E-4E62-913E-BA55114C7498}">
      <formula1>15000</formula1>
    </dataValidation>
    <dataValidation operator="greaterThanOrEqual" allowBlank="1" showInputMessage="1" showErrorMessage="1" sqref="B14" xr:uid="{4E40F818-D32A-4A33-94B5-3CA65EB569AE}"/>
    <dataValidation type="decimal" operator="lessThanOrEqual" allowBlank="1" showInputMessage="1" showErrorMessage="1" sqref="B34" xr:uid="{AE4603B0-1958-416E-A7CB-A1342B2094A9}">
      <formula1>5000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2822206-5255-48F6-8015-1A90087A8FEA}">
          <x14:formula1>
            <xm:f>'Frequenza rate'!$A$2:$A$7</xm:f>
          </x14:formula1>
          <xm:sqref>B24</xm:sqref>
        </x14:dataValidation>
        <x14:dataValidation type="list" allowBlank="1" showInputMessage="1" showErrorMessage="1" xr:uid="{C53B32A2-916A-496A-B556-3710E85EFDEA}">
          <x14:formula1>
            <xm:f>'Frequenza rate'!$A$2:$A$6</xm:f>
          </x14:formula1>
          <xm:sqref>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5B3AC-52E0-468F-82BB-85CA4A8EFFCA}">
  <dimension ref="A1:Q98"/>
  <sheetViews>
    <sheetView zoomScale="85" zoomScaleNormal="85" workbookViewId="0">
      <selection activeCell="F22" sqref="F22"/>
    </sheetView>
  </sheetViews>
  <sheetFormatPr defaultRowHeight="13.2" x14ac:dyDescent="0.25"/>
  <cols>
    <col min="1" max="1" width="10.6640625" bestFit="1" customWidth="1"/>
    <col min="2" max="2" width="12.6640625" bestFit="1" customWidth="1"/>
    <col min="3" max="3" width="12.33203125" bestFit="1" customWidth="1"/>
    <col min="4" max="4" width="14.33203125" bestFit="1" customWidth="1"/>
    <col min="5" max="5" width="12" bestFit="1" customWidth="1"/>
    <col min="6" max="6" width="12.6640625" bestFit="1" customWidth="1"/>
    <col min="7" max="7" width="40.5546875" customWidth="1"/>
    <col min="8" max="8" width="2" bestFit="1" customWidth="1"/>
    <col min="9" max="9" width="5.33203125" customWidth="1"/>
    <col min="10" max="10" width="10.6640625" bestFit="1" customWidth="1"/>
    <col min="11" max="11" width="12.6640625" bestFit="1" customWidth="1"/>
    <col min="12" max="12" width="12.33203125" bestFit="1" customWidth="1"/>
    <col min="13" max="13" width="14.33203125" bestFit="1" customWidth="1"/>
    <col min="14" max="14" width="12" bestFit="1" customWidth="1"/>
    <col min="15" max="15" width="12.6640625" bestFit="1" customWidth="1"/>
    <col min="16" max="16" width="39.6640625" customWidth="1"/>
    <col min="17" max="17" width="2" bestFit="1" customWidth="1"/>
  </cols>
  <sheetData>
    <row r="1" spans="1:17" ht="13.8" x14ac:dyDescent="0.25">
      <c r="A1" s="90" t="s">
        <v>0</v>
      </c>
      <c r="B1" s="91"/>
      <c r="C1" s="91"/>
      <c r="D1" s="91"/>
      <c r="E1" s="91"/>
      <c r="F1" s="91"/>
      <c r="G1" s="92"/>
      <c r="J1" s="90" t="s">
        <v>8</v>
      </c>
      <c r="K1" s="91"/>
      <c r="L1" s="91"/>
      <c r="M1" s="91"/>
      <c r="N1" s="91"/>
      <c r="O1" s="91"/>
      <c r="P1" s="92"/>
    </row>
    <row r="2" spans="1:17" ht="13.8" x14ac:dyDescent="0.25">
      <c r="A2" s="41" t="s">
        <v>2</v>
      </c>
      <c r="B2" s="41" t="s">
        <v>3</v>
      </c>
      <c r="C2" s="41" t="s">
        <v>4</v>
      </c>
      <c r="D2" s="41" t="s">
        <v>5</v>
      </c>
      <c r="E2" s="41" t="s">
        <v>6</v>
      </c>
      <c r="F2" s="41" t="s">
        <v>7</v>
      </c>
      <c r="G2" s="42" t="s">
        <v>1</v>
      </c>
      <c r="J2" s="41" t="s">
        <v>2</v>
      </c>
      <c r="K2" s="41" t="s">
        <v>3</v>
      </c>
      <c r="L2" s="41" t="s">
        <v>4</v>
      </c>
      <c r="M2" s="41" t="s">
        <v>5</v>
      </c>
      <c r="N2" s="41" t="s">
        <v>6</v>
      </c>
      <c r="O2" s="41" t="s">
        <v>7</v>
      </c>
      <c r="P2" s="42" t="s">
        <v>1</v>
      </c>
    </row>
    <row r="3" spans="1:17" x14ac:dyDescent="0.25">
      <c r="A3" s="43">
        <f>IF('FNCINVLIQ_prospetto riassuntivo'!B26=0,0,1)</f>
        <v>1</v>
      </c>
      <c r="B3" s="44">
        <f>'FNCINVLIQ_prospetto riassuntivo'!$B$16*'FNCINVLIQ_prospetto riassuntivo'!$B$30*H3</f>
        <v>240.00000000000003</v>
      </c>
      <c r="C3" s="44">
        <v>0</v>
      </c>
      <c r="D3" s="44">
        <f t="shared" ref="D3:D14" si="0">B3</f>
        <v>240.00000000000003</v>
      </c>
      <c r="E3" s="44">
        <v>0</v>
      </c>
      <c r="F3" s="44">
        <f>'FNCINVLIQ_prospetto riassuntivo'!$B$16</f>
        <v>144000</v>
      </c>
      <c r="G3" s="44">
        <f>B3/((1+IFERROR(SUM('FNCINVLIQ_prospetto riassuntivo'!$B$32,'FNCINVLIQ_prospetto riassuntivo'!$B$33)/'FNCINVLIQ_prospetto riassuntivo'!$B$24,0))^A3)</f>
        <v>239.35971276834471</v>
      </c>
      <c r="H3">
        <f>IF(A3=0,0,IF(OR(A3&lt;'FNCINVLIQ_prospetto riassuntivo'!$B$26,A3='FNCINVLIQ_prospetto riassuntivo'!$B$26),1,0))</f>
        <v>1</v>
      </c>
      <c r="J3" s="43">
        <f>MAX(A3:A38)+1</f>
        <v>13</v>
      </c>
      <c r="K3" s="44">
        <f>'FNCINVLIQ_prospetto riassuntivo'!$B$16*'FNCINVLIQ_prospetto riassuntivo'!$B$31*Q3</f>
        <v>240.00000000000003</v>
      </c>
      <c r="L3" s="44">
        <f t="shared" ref="L3:L34" si="1">M3-K3</f>
        <v>1598.5106465156755</v>
      </c>
      <c r="M3" s="44">
        <f>-PMT('FNCINVLIQ_prospetto riassuntivo'!B31,'FNCINVLIQ_prospetto riassuntivo'!B29,'FNCINVLIQ_prospetto riassuntivo'!B16,,0)</f>
        <v>1838.5106465156755</v>
      </c>
      <c r="N3" s="44">
        <f>(L3)*Q3</f>
        <v>1598.5106465156755</v>
      </c>
      <c r="O3" s="44">
        <f>('FNCINVLIQ_prospetto riassuntivo'!$B$16-N3)*Q3</f>
        <v>142401.48935348433</v>
      </c>
      <c r="P3" s="44">
        <f>K3/(1+SUM('FNCINVLIQ_prospetto riassuntivo'!$B$32:$B$33)/'FNCINVLIQ_prospetto riassuntivo'!$B$27)^J3</f>
        <v>231.80821078404489</v>
      </c>
      <c r="Q3">
        <f>IF(J3=0,0,IF(OR(J3&lt;'FNCINVLIQ_prospetto riassuntivo'!$B$26+'FNCINVLIQ_prospetto riassuntivo'!$B$29,J3='FNCINVLIQ_prospetto riassuntivo'!$B$26+'FNCINVLIQ_prospetto riassuntivo'!$B$29),1,0))</f>
        <v>1</v>
      </c>
    </row>
    <row r="4" spans="1:17" x14ac:dyDescent="0.25">
      <c r="A4" s="43">
        <f>IF(A3=0,0,IF('FNCINVLIQ_prospetto riassuntivo'!$B$26&gt;A3,A3+1,0))</f>
        <v>2</v>
      </c>
      <c r="B4" s="44">
        <f>'FNCINVLIQ_prospetto riassuntivo'!$B$16*'FNCINVLIQ_prospetto riassuntivo'!$B$30*H4</f>
        <v>240.00000000000003</v>
      </c>
      <c r="C4" s="44">
        <v>0</v>
      </c>
      <c r="D4" s="44">
        <f t="shared" si="0"/>
        <v>240.00000000000003</v>
      </c>
      <c r="E4" s="44">
        <v>0</v>
      </c>
      <c r="F4" s="44">
        <f>'FNCINVLIQ_prospetto riassuntivo'!$B$16</f>
        <v>144000</v>
      </c>
      <c r="G4" s="44">
        <f>B4/((1+IFERROR(SUM('FNCINVLIQ_prospetto riassuntivo'!$B$32,'FNCINVLIQ_prospetto riassuntivo'!$B$33)/'FNCINVLIQ_prospetto riassuntivo'!$B$24,0))^A4)</f>
        <v>238.72113373560197</v>
      </c>
      <c r="H4">
        <f>IF(A4=0,0,IF(OR(A4&lt;'FNCINVLIQ_prospetto riassuntivo'!$B$26,A4='FNCINVLIQ_prospetto riassuntivo'!$B$26),1,0))</f>
        <v>1</v>
      </c>
      <c r="J4" s="43">
        <f>IF(J3=0,0,IF('FNCINVLIQ_prospetto riassuntivo'!$B$26+'FNCINVLIQ_prospetto riassuntivo'!$B$29&gt;J3,J3+1,0))</f>
        <v>14</v>
      </c>
      <c r="K4" s="44">
        <f>O3*'FNCINVLIQ_prospetto riassuntivo'!$B$31*Q4</f>
        <v>237.33581558914057</v>
      </c>
      <c r="L4" s="44">
        <f t="shared" si="1"/>
        <v>1601.1748309265349</v>
      </c>
      <c r="M4" s="44">
        <f t="shared" ref="M4:M35" si="2">$M$3*Q4</f>
        <v>1838.5106465156755</v>
      </c>
      <c r="N4" s="45">
        <f t="shared" ref="N4:N35" si="3">(L4+N3)*Q4</f>
        <v>3199.6854774422104</v>
      </c>
      <c r="O4" s="44">
        <f>('FNCINVLIQ_prospetto riassuntivo'!$B$16-N4)*Q4</f>
        <v>140800.31452255778</v>
      </c>
      <c r="P4" s="44">
        <f>K4/(1+SUM('FNCINVLIQ_prospetto riassuntivo'!$B$32:$B$33)/'FNCINVLIQ_prospetto riassuntivo'!$B$27)^J4</f>
        <v>228.62339394906414</v>
      </c>
      <c r="Q4">
        <f>IF(J4=0,0,IF(OR(J4&lt;'FNCINVLIQ_prospetto riassuntivo'!$B$26+'FNCINVLIQ_prospetto riassuntivo'!$B$29,J4='FNCINVLIQ_prospetto riassuntivo'!$B$26+'FNCINVLIQ_prospetto riassuntivo'!$B$29),1,0))</f>
        <v>1</v>
      </c>
    </row>
    <row r="5" spans="1:17" x14ac:dyDescent="0.25">
      <c r="A5" s="43">
        <f>IF(A4=0,0,IF('FNCINVLIQ_prospetto riassuntivo'!$B$26&gt;A4,A4+1,0))</f>
        <v>3</v>
      </c>
      <c r="B5" s="44">
        <f>'FNCINVLIQ_prospetto riassuntivo'!$B$16*'FNCINVLIQ_prospetto riassuntivo'!$B$30*H5</f>
        <v>240.00000000000003</v>
      </c>
      <c r="C5" s="44">
        <v>0</v>
      </c>
      <c r="D5" s="44">
        <f t="shared" si="0"/>
        <v>240.00000000000003</v>
      </c>
      <c r="E5" s="44">
        <v>0</v>
      </c>
      <c r="F5" s="44">
        <f>'FNCINVLIQ_prospetto riassuntivo'!$B$16</f>
        <v>144000</v>
      </c>
      <c r="G5" s="44">
        <f>B5/((1+IFERROR(SUM('FNCINVLIQ_prospetto riassuntivo'!$B$32,'FNCINVLIQ_prospetto riassuntivo'!$B$33)/'FNCINVLIQ_prospetto riassuntivo'!$B$24,0))^A5)</f>
        <v>238.08425834453033</v>
      </c>
      <c r="H5">
        <f>IF(A5=0,0,IF(OR(A5&lt;'FNCINVLIQ_prospetto riassuntivo'!$B$26,A5='FNCINVLIQ_prospetto riassuntivo'!$B$26),1,0))</f>
        <v>1</v>
      </c>
      <c r="J5" s="43">
        <f>IF(J4=0,0,IF('FNCINVLIQ_prospetto riassuntivo'!$B$26+'FNCINVLIQ_prospetto riassuntivo'!$B$29&gt;J4,J4+1,0))</f>
        <v>15</v>
      </c>
      <c r="K5" s="44">
        <f>O4*'FNCINVLIQ_prospetto riassuntivo'!$B$31*Q5</f>
        <v>234.66719087092963</v>
      </c>
      <c r="L5" s="44">
        <f t="shared" si="1"/>
        <v>1603.843455644746</v>
      </c>
      <c r="M5" s="44">
        <f t="shared" si="2"/>
        <v>1838.5106465156755</v>
      </c>
      <c r="N5" s="45">
        <f t="shared" si="3"/>
        <v>4803.5289330869564</v>
      </c>
      <c r="O5" s="44">
        <f>('FNCINVLIQ_prospetto riassuntivo'!$B$16-N5)*Q5</f>
        <v>139196.47106691304</v>
      </c>
      <c r="P5" s="44">
        <f>K5/(1+SUM('FNCINVLIQ_prospetto riassuntivo'!$B$32:$B$33)/'FNCINVLIQ_prospetto riassuntivo'!$B$27)^J5</f>
        <v>225.44965463745521</v>
      </c>
      <c r="Q5">
        <f>IF(J5=0,0,IF(OR(J5&lt;'FNCINVLIQ_prospetto riassuntivo'!$B$26+'FNCINVLIQ_prospetto riassuntivo'!$B$29,J5='FNCINVLIQ_prospetto riassuntivo'!$B$26+'FNCINVLIQ_prospetto riassuntivo'!$B$29),1,0))</f>
        <v>1</v>
      </c>
    </row>
    <row r="6" spans="1:17" x14ac:dyDescent="0.25">
      <c r="A6" s="43">
        <f>IF(A5=0,0,IF('FNCINVLIQ_prospetto riassuntivo'!$B$26&gt;A5,A5+1,0))</f>
        <v>4</v>
      </c>
      <c r="B6" s="44">
        <f>'FNCINVLIQ_prospetto riassuntivo'!$B$16*'FNCINVLIQ_prospetto riassuntivo'!$B$30*H6</f>
        <v>240.00000000000003</v>
      </c>
      <c r="C6" s="44">
        <v>0</v>
      </c>
      <c r="D6" s="44">
        <f t="shared" si="0"/>
        <v>240.00000000000003</v>
      </c>
      <c r="E6" s="44">
        <v>0</v>
      </c>
      <c r="F6" s="44">
        <f>'FNCINVLIQ_prospetto riassuntivo'!$B$16</f>
        <v>144000</v>
      </c>
      <c r="G6" s="44">
        <f>B6/((1+IFERROR(SUM('FNCINVLIQ_prospetto riassuntivo'!$B$32,'FNCINVLIQ_prospetto riassuntivo'!$B$33)/'FNCINVLIQ_prospetto riassuntivo'!$B$24,0))^A6)</f>
        <v>237.44908205004646</v>
      </c>
      <c r="H6">
        <f>IF(A6=0,0,IF(OR(A6&lt;'FNCINVLIQ_prospetto riassuntivo'!$B$26,A6='FNCINVLIQ_prospetto riassuntivo'!$B$26),1,0))</f>
        <v>1</v>
      </c>
      <c r="J6" s="43">
        <f>IF(J5=0,0,IF('FNCINVLIQ_prospetto riassuntivo'!$B$26+'FNCINVLIQ_prospetto riassuntivo'!$B$29&gt;J5,J5+1,0))</f>
        <v>16</v>
      </c>
      <c r="K6" s="44">
        <f>O5*'FNCINVLIQ_prospetto riassuntivo'!$B$31*Q6</f>
        <v>231.99411844485508</v>
      </c>
      <c r="L6" s="44">
        <f t="shared" si="1"/>
        <v>1606.5165280708204</v>
      </c>
      <c r="M6" s="44">
        <f t="shared" si="2"/>
        <v>1838.5106465156755</v>
      </c>
      <c r="N6" s="45">
        <f t="shared" si="3"/>
        <v>6410.045461157777</v>
      </c>
      <c r="O6" s="44">
        <f>('FNCINVLIQ_prospetto riassuntivo'!$B$16-N6)*Q6</f>
        <v>137589.95453884223</v>
      </c>
      <c r="P6" s="44">
        <f>K6/(1+SUM('FNCINVLIQ_prospetto riassuntivo'!$B$32:$B$33)/'FNCINVLIQ_prospetto riassuntivo'!$B$27)^J6</f>
        <v>222.28696070046703</v>
      </c>
      <c r="Q6">
        <f>IF(J6=0,0,IF(OR(J6&lt;'FNCINVLIQ_prospetto riassuntivo'!$B$26+'FNCINVLIQ_prospetto riassuntivo'!$B$29,J6='FNCINVLIQ_prospetto riassuntivo'!$B$26+'FNCINVLIQ_prospetto riassuntivo'!$B$29),1,0))</f>
        <v>1</v>
      </c>
    </row>
    <row r="7" spans="1:17" x14ac:dyDescent="0.25">
      <c r="A7" s="43">
        <f>IF(A6=0,0,IF('FNCINVLIQ_prospetto riassuntivo'!$B$26&gt;A6,A6+1,0))</f>
        <v>5</v>
      </c>
      <c r="B7" s="44">
        <f>'FNCINVLIQ_prospetto riassuntivo'!$B$16*'FNCINVLIQ_prospetto riassuntivo'!$B$30*H7</f>
        <v>240.00000000000003</v>
      </c>
      <c r="C7" s="44">
        <v>0</v>
      </c>
      <c r="D7" s="44">
        <f t="shared" si="0"/>
        <v>240.00000000000003</v>
      </c>
      <c r="E7" s="44">
        <v>0</v>
      </c>
      <c r="F7" s="44">
        <f>'FNCINVLIQ_prospetto riassuntivo'!$B$16</f>
        <v>144000</v>
      </c>
      <c r="G7" s="44">
        <f>B7/((1+IFERROR(SUM('FNCINVLIQ_prospetto riassuntivo'!$B$32,'FNCINVLIQ_prospetto riassuntivo'!$B$33)/'FNCINVLIQ_prospetto riassuntivo'!$B$24,0))^A7)</f>
        <v>236.81560031919261</v>
      </c>
      <c r="H7">
        <f>IF(A7=0,0,IF(OR(A7&lt;'FNCINVLIQ_prospetto riassuntivo'!$B$26,A7='FNCINVLIQ_prospetto riassuntivo'!$B$26),1,0))</f>
        <v>1</v>
      </c>
      <c r="J7" s="43">
        <f>IF(J6=0,0,IF('FNCINVLIQ_prospetto riassuntivo'!$B$26+'FNCINVLIQ_prospetto riassuntivo'!$B$29&gt;J6,J6+1,0))</f>
        <v>17</v>
      </c>
      <c r="K7" s="44">
        <f>O6*'FNCINVLIQ_prospetto riassuntivo'!$B$31*Q7</f>
        <v>229.31659089807039</v>
      </c>
      <c r="L7" s="44">
        <f t="shared" si="1"/>
        <v>1609.194055617605</v>
      </c>
      <c r="M7" s="44">
        <f t="shared" si="2"/>
        <v>1838.5106465156755</v>
      </c>
      <c r="N7" s="45">
        <f t="shared" si="3"/>
        <v>8019.2395167753821</v>
      </c>
      <c r="O7" s="44">
        <f>('FNCINVLIQ_prospetto riassuntivo'!$B$16-N7)*Q7</f>
        <v>135980.76048322461</v>
      </c>
      <c r="P7" s="44">
        <f>K7/(1+SUM('FNCINVLIQ_prospetto riassuntivo'!$B$32:$B$33)/'FNCINVLIQ_prospetto riassuntivo'!$B$27)^J7</f>
        <v>219.1352800777268</v>
      </c>
      <c r="Q7">
        <f>IF(J7=0,0,IF(OR(J7&lt;'FNCINVLIQ_prospetto riassuntivo'!$B$26+'FNCINVLIQ_prospetto riassuntivo'!$B$29,J7='FNCINVLIQ_prospetto riassuntivo'!$B$26+'FNCINVLIQ_prospetto riassuntivo'!$B$29),1,0))</f>
        <v>1</v>
      </c>
    </row>
    <row r="8" spans="1:17" x14ac:dyDescent="0.25">
      <c r="A8" s="43">
        <f>IF(A7=0,0,IF('FNCINVLIQ_prospetto riassuntivo'!$B$26&gt;A7,A7+1,0))</f>
        <v>6</v>
      </c>
      <c r="B8" s="44">
        <f>'FNCINVLIQ_prospetto riassuntivo'!$B$16*'FNCINVLIQ_prospetto riassuntivo'!$B$30*H8</f>
        <v>240.00000000000003</v>
      </c>
      <c r="C8" s="44">
        <v>0</v>
      </c>
      <c r="D8" s="44">
        <f t="shared" si="0"/>
        <v>240.00000000000003</v>
      </c>
      <c r="E8" s="44">
        <v>0</v>
      </c>
      <c r="F8" s="44">
        <f>'FNCINVLIQ_prospetto riassuntivo'!$B$16</f>
        <v>144000</v>
      </c>
      <c r="G8" s="44">
        <f>B8/((1+IFERROR(SUM('FNCINVLIQ_prospetto riassuntivo'!$B$32,'FNCINVLIQ_prospetto riassuntivo'!$B$33)/'FNCINVLIQ_prospetto riassuntivo'!$B$24,0))^A8)</f>
        <v>236.18380863110437</v>
      </c>
      <c r="H8">
        <f>IF(A8=0,0,IF(OR(A8&lt;'FNCINVLIQ_prospetto riassuntivo'!$B$26,A8='FNCINVLIQ_prospetto riassuntivo'!$B$26),1,0))</f>
        <v>1</v>
      </c>
      <c r="J8" s="43">
        <f>IF(J7=0,0,IF('FNCINVLIQ_prospetto riassuntivo'!$B$26+'FNCINVLIQ_prospetto riassuntivo'!$B$29&gt;J7,J7+1,0))</f>
        <v>18</v>
      </c>
      <c r="K8" s="44">
        <f>O7*'FNCINVLIQ_prospetto riassuntivo'!$B$31*Q8</f>
        <v>226.63460080537436</v>
      </c>
      <c r="L8" s="44">
        <f t="shared" si="1"/>
        <v>1611.8760457103012</v>
      </c>
      <c r="M8" s="44">
        <f t="shared" si="2"/>
        <v>1838.5106465156755</v>
      </c>
      <c r="N8" s="45">
        <f t="shared" si="3"/>
        <v>9631.1155624856838</v>
      </c>
      <c r="O8" s="44">
        <f>('FNCINVLIQ_prospetto riassuntivo'!$B$16-N8)*Q8</f>
        <v>134368.88443751432</v>
      </c>
      <c r="P8" s="44">
        <f>K8/(1+SUM('FNCINVLIQ_prospetto riassuntivo'!$B$32:$B$33)/'FNCINVLIQ_prospetto riassuntivo'!$B$27)^J8</f>
        <v>215.99458079700193</v>
      </c>
      <c r="Q8">
        <f>IF(J8=0,0,IF(OR(J8&lt;'FNCINVLIQ_prospetto riassuntivo'!$B$26+'FNCINVLIQ_prospetto riassuntivo'!$B$29,J8='FNCINVLIQ_prospetto riassuntivo'!$B$26+'FNCINVLIQ_prospetto riassuntivo'!$B$29),1,0))</f>
        <v>1</v>
      </c>
    </row>
    <row r="9" spans="1:17" x14ac:dyDescent="0.25">
      <c r="A9" s="43">
        <f>IF(A8=0,0,IF('FNCINVLIQ_prospetto riassuntivo'!$B$26&gt;A8,A8+1,0))</f>
        <v>7</v>
      </c>
      <c r="B9" s="44">
        <f>'FNCINVLIQ_prospetto riassuntivo'!$B$16*'FNCINVLIQ_prospetto riassuntivo'!$B$30*H9</f>
        <v>240.00000000000003</v>
      </c>
      <c r="C9" s="44">
        <v>0</v>
      </c>
      <c r="D9" s="44">
        <f t="shared" si="0"/>
        <v>240.00000000000003</v>
      </c>
      <c r="E9" s="44">
        <v>0</v>
      </c>
      <c r="F9" s="44">
        <f>'FNCINVLIQ_prospetto riassuntivo'!$B$16</f>
        <v>144000</v>
      </c>
      <c r="G9" s="44">
        <f>B9/((1+IFERROR(SUM('FNCINVLIQ_prospetto riassuntivo'!$B$32,'FNCINVLIQ_prospetto riassuntivo'!$B$33)/'FNCINVLIQ_prospetto riassuntivo'!$B$24,0))^A9)</f>
        <v>235.55370247697846</v>
      </c>
      <c r="H9">
        <f>IF(A9=0,0,IF(OR(A9&lt;'FNCINVLIQ_prospetto riassuntivo'!$B$26,A9='FNCINVLIQ_prospetto riassuntivo'!$B$26),1,0))</f>
        <v>1</v>
      </c>
      <c r="J9" s="43">
        <f>IF(J8=0,0,IF('FNCINVLIQ_prospetto riassuntivo'!$B$26+'FNCINVLIQ_prospetto riassuntivo'!$B$29&gt;J8,J8+1,0))</f>
        <v>19</v>
      </c>
      <c r="K9" s="44">
        <f>O8*'FNCINVLIQ_prospetto riassuntivo'!$B$31*Q9</f>
        <v>223.94814072919056</v>
      </c>
      <c r="L9" s="44">
        <f t="shared" si="1"/>
        <v>1614.562505786485</v>
      </c>
      <c r="M9" s="44">
        <f t="shared" si="2"/>
        <v>1838.5106465156755</v>
      </c>
      <c r="N9" s="45">
        <f t="shared" si="3"/>
        <v>11245.678068272169</v>
      </c>
      <c r="O9" s="44">
        <f>('FNCINVLIQ_prospetto riassuntivo'!$B$16-N9)*Q9</f>
        <v>132754.32193172784</v>
      </c>
      <c r="P9" s="44">
        <f>K9/(1+SUM('FNCINVLIQ_prospetto riassuntivo'!$B$32:$B$33)/'FNCINVLIQ_prospetto riassuntivo'!$B$27)^J9</f>
        <v>212.86483097396243</v>
      </c>
      <c r="Q9">
        <f>IF(J9=0,0,IF(OR(J9&lt;'FNCINVLIQ_prospetto riassuntivo'!$B$26+'FNCINVLIQ_prospetto riassuntivo'!$B$29,J9='FNCINVLIQ_prospetto riassuntivo'!$B$26+'FNCINVLIQ_prospetto riassuntivo'!$B$29),1,0))</f>
        <v>1</v>
      </c>
    </row>
    <row r="10" spans="1:17" x14ac:dyDescent="0.25">
      <c r="A10" s="43">
        <f>IF(A9=0,0,IF('FNCINVLIQ_prospetto riassuntivo'!$B$26&gt;A9,A9+1,0))</f>
        <v>8</v>
      </c>
      <c r="B10" s="44">
        <f>'FNCINVLIQ_prospetto riassuntivo'!$B$16*'FNCINVLIQ_prospetto riassuntivo'!$B$30*H10</f>
        <v>240.00000000000003</v>
      </c>
      <c r="C10" s="44">
        <v>0</v>
      </c>
      <c r="D10" s="44">
        <f t="shared" si="0"/>
        <v>240.00000000000003</v>
      </c>
      <c r="E10" s="44">
        <v>0</v>
      </c>
      <c r="F10" s="44">
        <f>'FNCINVLIQ_prospetto riassuntivo'!$B$16</f>
        <v>144000</v>
      </c>
      <c r="G10" s="44">
        <f>B10/((1+IFERROR(SUM('FNCINVLIQ_prospetto riassuntivo'!$B$32,'FNCINVLIQ_prospetto riassuntivo'!$B$33)/'FNCINVLIQ_prospetto riassuntivo'!$B$24,0))^A10)</f>
        <v>234.92527736004035</v>
      </c>
      <c r="H10">
        <f>IF(A10=0,0,IF(OR(A10&lt;'FNCINVLIQ_prospetto riassuntivo'!$B$26,A10='FNCINVLIQ_prospetto riassuntivo'!$B$26),1,0))</f>
        <v>1</v>
      </c>
      <c r="J10" s="43">
        <f>IF(J9=0,0,IF('FNCINVLIQ_prospetto riassuntivo'!$B$26+'FNCINVLIQ_prospetto riassuntivo'!$B$29&gt;J9,J9+1,0))</f>
        <v>20</v>
      </c>
      <c r="K10" s="44">
        <f>O9*'FNCINVLIQ_prospetto riassuntivo'!$B$31*Q10</f>
        <v>221.25720321954643</v>
      </c>
      <c r="L10" s="44">
        <f t="shared" si="1"/>
        <v>1617.253443296129</v>
      </c>
      <c r="M10" s="44">
        <f t="shared" si="2"/>
        <v>1838.5106465156755</v>
      </c>
      <c r="N10" s="45">
        <f t="shared" si="3"/>
        <v>12862.931511568298</v>
      </c>
      <c r="O10" s="44">
        <f>('FNCINVLIQ_prospetto riassuntivo'!$B$16-N10)*Q10</f>
        <v>131137.06848843169</v>
      </c>
      <c r="P10" s="44">
        <f>K10/(1+SUM('FNCINVLIQ_prospetto riassuntivo'!$B$32:$B$33)/'FNCINVLIQ_prospetto riassuntivo'!$B$27)^J10</f>
        <v>209.74599881194331</v>
      </c>
      <c r="Q10">
        <f>IF(J10=0,0,IF(OR(J10&lt;'FNCINVLIQ_prospetto riassuntivo'!$B$26+'FNCINVLIQ_prospetto riassuntivo'!$B$29,J10='FNCINVLIQ_prospetto riassuntivo'!$B$26+'FNCINVLIQ_prospetto riassuntivo'!$B$29),1,0))</f>
        <v>1</v>
      </c>
    </row>
    <row r="11" spans="1:17" x14ac:dyDescent="0.25">
      <c r="A11" s="43">
        <f>IF(A10=0,0,IF('FNCINVLIQ_prospetto riassuntivo'!$B$26&gt;A10,A10+1,0))</f>
        <v>9</v>
      </c>
      <c r="B11" s="44">
        <f>'FNCINVLIQ_prospetto riassuntivo'!$B$16*'FNCINVLIQ_prospetto riassuntivo'!$B$30*H11</f>
        <v>240.00000000000003</v>
      </c>
      <c r="C11" s="44">
        <v>0</v>
      </c>
      <c r="D11" s="44">
        <f t="shared" si="0"/>
        <v>240.00000000000003</v>
      </c>
      <c r="E11" s="44">
        <v>0</v>
      </c>
      <c r="F11" s="44">
        <f>'FNCINVLIQ_prospetto riassuntivo'!$B$16</f>
        <v>144000</v>
      </c>
      <c r="G11" s="44">
        <f>B11/((1+IFERROR(SUM('FNCINVLIQ_prospetto riassuntivo'!$B$32,'FNCINVLIQ_prospetto riassuntivo'!$B$33)/'FNCINVLIQ_prospetto riassuntivo'!$B$24,0))^A11)</f>
        <v>234.29852879551234</v>
      </c>
      <c r="H11">
        <f>IF(A11=0,0,IF(OR(A11&lt;'FNCINVLIQ_prospetto riassuntivo'!$B$26,A11='FNCINVLIQ_prospetto riassuntivo'!$B$26),1,0))</f>
        <v>1</v>
      </c>
      <c r="J11" s="43">
        <f>IF(J10=0,0,IF('FNCINVLIQ_prospetto riassuntivo'!$B$26+'FNCINVLIQ_prospetto riassuntivo'!$B$29&gt;J10,J10+1,0))</f>
        <v>21</v>
      </c>
      <c r="K11" s="44">
        <f>O10*'FNCINVLIQ_prospetto riassuntivo'!$B$31*Q11</f>
        <v>218.56178081405284</v>
      </c>
      <c r="L11" s="44">
        <f t="shared" si="1"/>
        <v>1619.9488657016227</v>
      </c>
      <c r="M11" s="44">
        <f t="shared" si="2"/>
        <v>1838.5106465156755</v>
      </c>
      <c r="N11" s="45">
        <f t="shared" si="3"/>
        <v>14482.880377269921</v>
      </c>
      <c r="O11" s="44">
        <f>('FNCINVLIQ_prospetto riassuntivo'!$B$16-N11)*Q11</f>
        <v>129517.11962273008</v>
      </c>
      <c r="P11" s="44">
        <f>K11/(1+SUM('FNCINVLIQ_prospetto riassuntivo'!$B$32:$B$33)/'FNCINVLIQ_prospetto riassuntivo'!$B$27)^J11</f>
        <v>206.63805260170847</v>
      </c>
      <c r="Q11">
        <f>IF(J11=0,0,IF(OR(J11&lt;'FNCINVLIQ_prospetto riassuntivo'!$B$26+'FNCINVLIQ_prospetto riassuntivo'!$B$29,J11='FNCINVLIQ_prospetto riassuntivo'!$B$26+'FNCINVLIQ_prospetto riassuntivo'!$B$29),1,0))</f>
        <v>1</v>
      </c>
    </row>
    <row r="12" spans="1:17" x14ac:dyDescent="0.25">
      <c r="A12" s="43">
        <f>IF(A11=0,0,IF('FNCINVLIQ_prospetto riassuntivo'!$B$26&gt;A11,A11+1,0))</f>
        <v>10</v>
      </c>
      <c r="B12" s="44">
        <f>'FNCINVLIQ_prospetto riassuntivo'!$B$16*'FNCINVLIQ_prospetto riassuntivo'!$B$30*H12</f>
        <v>240.00000000000003</v>
      </c>
      <c r="C12" s="44">
        <v>0</v>
      </c>
      <c r="D12" s="44">
        <f t="shared" si="0"/>
        <v>240.00000000000003</v>
      </c>
      <c r="E12" s="44">
        <v>0</v>
      </c>
      <c r="F12" s="44">
        <f>'FNCINVLIQ_prospetto riassuntivo'!$B$16</f>
        <v>144000</v>
      </c>
      <c r="G12" s="44">
        <f>B12/((1+IFERROR(SUM('FNCINVLIQ_prospetto riassuntivo'!$B$32,'FNCINVLIQ_prospetto riassuntivo'!$B$33)/'FNCINVLIQ_prospetto riassuntivo'!$B$24,0))^A12)</f>
        <v>233.67345231058155</v>
      </c>
      <c r="H12">
        <f>IF(A12=0,0,IF(OR(A12&lt;'FNCINVLIQ_prospetto riassuntivo'!$B$26,A12='FNCINVLIQ_prospetto riassuntivo'!$B$26),1,0))</f>
        <v>1</v>
      </c>
      <c r="J12" s="43">
        <f>IF(J11=0,0,IF('FNCINVLIQ_prospetto riassuntivo'!$B$26+'FNCINVLIQ_prospetto riassuntivo'!$B$29&gt;J11,J11+1,0))</f>
        <v>22</v>
      </c>
      <c r="K12" s="44">
        <f>O11*'FNCINVLIQ_prospetto riassuntivo'!$B$31*Q12</f>
        <v>215.86186603788349</v>
      </c>
      <c r="L12" s="44">
        <f t="shared" si="1"/>
        <v>1622.6487804777921</v>
      </c>
      <c r="M12" s="44">
        <f t="shared" si="2"/>
        <v>1838.5106465156755</v>
      </c>
      <c r="N12" s="45">
        <f t="shared" si="3"/>
        <v>16105.529157747713</v>
      </c>
      <c r="O12" s="44">
        <f>('FNCINVLIQ_prospetto riassuntivo'!$B$16-N12)*Q12</f>
        <v>127894.47084225228</v>
      </c>
      <c r="P12" s="44">
        <f>K12/(1+SUM('FNCINVLIQ_prospetto riassuntivo'!$B$32:$B$33)/'FNCINVLIQ_prospetto riassuntivo'!$B$27)^J12</f>
        <v>203.54096072121465</v>
      </c>
      <c r="Q12">
        <f>IF(J12=0,0,IF(OR(J12&lt;'FNCINVLIQ_prospetto riassuntivo'!$B$26+'FNCINVLIQ_prospetto riassuntivo'!$B$29,J12='FNCINVLIQ_prospetto riassuntivo'!$B$26+'FNCINVLIQ_prospetto riassuntivo'!$B$29),1,0))</f>
        <v>1</v>
      </c>
    </row>
    <row r="13" spans="1:17" x14ac:dyDescent="0.25">
      <c r="A13" s="43">
        <f>IF(A12=0,0,IF('FNCINVLIQ_prospetto riassuntivo'!$B$26&gt;A12,A12+1,0))</f>
        <v>11</v>
      </c>
      <c r="B13" s="44">
        <f>'FNCINVLIQ_prospetto riassuntivo'!$B$16*'FNCINVLIQ_prospetto riassuntivo'!$B$30*H13</f>
        <v>240.00000000000003</v>
      </c>
      <c r="C13" s="44">
        <v>0</v>
      </c>
      <c r="D13" s="44">
        <f t="shared" si="0"/>
        <v>240.00000000000003</v>
      </c>
      <c r="E13" s="44">
        <v>0</v>
      </c>
      <c r="F13" s="44">
        <f>'FNCINVLIQ_prospetto riassuntivo'!$B$16</f>
        <v>144000</v>
      </c>
      <c r="G13" s="44">
        <f>B13/((1+IFERROR(SUM('FNCINVLIQ_prospetto riassuntivo'!$B$32,'FNCINVLIQ_prospetto riassuntivo'!$B$33)/'FNCINVLIQ_prospetto riassuntivo'!$B$24,0))^A13)</f>
        <v>233.05004344436782</v>
      </c>
      <c r="H13">
        <f>IF(A13=0,0,IF(OR(A13&lt;'FNCINVLIQ_prospetto riassuntivo'!$B$26,A13='FNCINVLIQ_prospetto riassuntivo'!$B$26),1,0))</f>
        <v>1</v>
      </c>
      <c r="J13" s="43">
        <f>IF(J12=0,0,IF('FNCINVLIQ_prospetto riassuntivo'!$B$26+'FNCINVLIQ_prospetto riassuntivo'!$B$29&gt;J12,J12+1,0))</f>
        <v>23</v>
      </c>
      <c r="K13" s="44">
        <f>O12*'FNCINVLIQ_prospetto riassuntivo'!$B$31*Q13</f>
        <v>213.15745140375381</v>
      </c>
      <c r="L13" s="44">
        <f t="shared" si="1"/>
        <v>1625.3531951119217</v>
      </c>
      <c r="M13" s="44">
        <f t="shared" si="2"/>
        <v>1838.5106465156755</v>
      </c>
      <c r="N13" s="45">
        <f t="shared" si="3"/>
        <v>17730.882352859633</v>
      </c>
      <c r="O13" s="44">
        <f>('FNCINVLIQ_prospetto riassuntivo'!$B$16-N13)*Q13</f>
        <v>126269.11764714037</v>
      </c>
      <c r="P13" s="44">
        <f>K13/(1+SUM('FNCINVLIQ_prospetto riassuntivo'!$B$32:$B$33)/'FNCINVLIQ_prospetto riassuntivo'!$B$27)^J13</f>
        <v>200.45469163537629</v>
      </c>
      <c r="Q13">
        <f>IF(J13=0,0,IF(OR(J13&lt;'FNCINVLIQ_prospetto riassuntivo'!$B$26+'FNCINVLIQ_prospetto riassuntivo'!$B$29,J13='FNCINVLIQ_prospetto riassuntivo'!$B$26+'FNCINVLIQ_prospetto riassuntivo'!$B$29),1,0))</f>
        <v>1</v>
      </c>
    </row>
    <row r="14" spans="1:17" x14ac:dyDescent="0.25">
      <c r="A14" s="43">
        <f>IF(A13=0,0,IF('FNCINVLIQ_prospetto riassuntivo'!$B$26&gt;A13,A13+1,0))</f>
        <v>12</v>
      </c>
      <c r="B14" s="44">
        <f>'FNCINVLIQ_prospetto riassuntivo'!$B$16*'FNCINVLIQ_prospetto riassuntivo'!$B$30*H14</f>
        <v>240.00000000000003</v>
      </c>
      <c r="C14" s="44">
        <v>0</v>
      </c>
      <c r="D14" s="44">
        <f t="shared" si="0"/>
        <v>240.00000000000003</v>
      </c>
      <c r="E14" s="44">
        <v>0</v>
      </c>
      <c r="F14" s="44">
        <f>'FNCINVLIQ_prospetto riassuntivo'!$B$16</f>
        <v>144000</v>
      </c>
      <c r="G14" s="44">
        <f>B14/((1+IFERROR(SUM('FNCINVLIQ_prospetto riassuntivo'!$B$32,'FNCINVLIQ_prospetto riassuntivo'!$B$33)/'FNCINVLIQ_prospetto riassuntivo'!$B$24,0))^A14)</f>
        <v>232.42829774789223</v>
      </c>
      <c r="H14">
        <f>IF(A14=0,0,IF(OR(A14&lt;'FNCINVLIQ_prospetto riassuntivo'!$B$26,A14='FNCINVLIQ_prospetto riassuntivo'!$B$26),1,0))</f>
        <v>1</v>
      </c>
      <c r="J14" s="43">
        <f>IF(J13=0,0,IF('FNCINVLIQ_prospetto riassuntivo'!$B$26+'FNCINVLIQ_prospetto riassuntivo'!$B$29&gt;J13,J13+1,0))</f>
        <v>24</v>
      </c>
      <c r="K14" s="44">
        <f>O13*'FNCINVLIQ_prospetto riassuntivo'!$B$31*Q14</f>
        <v>210.44852941190064</v>
      </c>
      <c r="L14" s="44">
        <f t="shared" si="1"/>
        <v>1628.0621171037749</v>
      </c>
      <c r="M14" s="44">
        <f t="shared" si="2"/>
        <v>1838.5106465156755</v>
      </c>
      <c r="N14" s="45">
        <f t="shared" si="3"/>
        <v>19358.944469963408</v>
      </c>
      <c r="O14" s="44">
        <f>('FNCINVLIQ_prospetto riassuntivo'!$B$16-N14)*Q14</f>
        <v>124641.0555300366</v>
      </c>
      <c r="P14" s="44">
        <f>K14/(1+SUM('FNCINVLIQ_prospetto riassuntivo'!$B$32:$B$33)/'FNCINVLIQ_prospetto riassuntivo'!$B$27)^J14</f>
        <v>197.37921389583096</v>
      </c>
      <c r="Q14">
        <f>IF(J14=0,0,IF(OR(J14&lt;'FNCINVLIQ_prospetto riassuntivo'!$B$26+'FNCINVLIQ_prospetto riassuntivo'!$B$29,J14='FNCINVLIQ_prospetto riassuntivo'!$B$26+'FNCINVLIQ_prospetto riassuntivo'!$B$29),1,0))</f>
        <v>1</v>
      </c>
    </row>
    <row r="15" spans="1:17" x14ac:dyDescent="0.25">
      <c r="J15" s="43">
        <f>IF(J14=0,0,IF('FNCINVLIQ_prospetto riassuntivo'!$B$26+'FNCINVLIQ_prospetto riassuntivo'!$B$29&gt;J14,J14+1,0))</f>
        <v>25</v>
      </c>
      <c r="K15" s="44">
        <f>O14*'FNCINVLIQ_prospetto riassuntivo'!$B$31*Q15</f>
        <v>207.73509255006101</v>
      </c>
      <c r="L15" s="44">
        <f t="shared" si="1"/>
        <v>1630.7755539656146</v>
      </c>
      <c r="M15" s="44">
        <f t="shared" si="2"/>
        <v>1838.5106465156755</v>
      </c>
      <c r="N15" s="45">
        <f t="shared" si="3"/>
        <v>20989.720023929021</v>
      </c>
      <c r="O15" s="44">
        <f>('FNCINVLIQ_prospetto riassuntivo'!$B$16-N15)*Q15</f>
        <v>123010.27997607097</v>
      </c>
      <c r="P15" s="44">
        <f>K15/(1+SUM('FNCINVLIQ_prospetto riassuntivo'!$B$32:$B$33)/'FNCINVLIQ_prospetto riassuntivo'!$B$27)^J15</f>
        <v>194.3144961407051</v>
      </c>
      <c r="Q15">
        <f>IF(J15=0,0,IF(OR(J15&lt;'FNCINVLIQ_prospetto riassuntivo'!$B$26+'FNCINVLIQ_prospetto riassuntivo'!$B$29,J15='FNCINVLIQ_prospetto riassuntivo'!$B$26+'FNCINVLIQ_prospetto riassuntivo'!$B$29),1,0))</f>
        <v>1</v>
      </c>
    </row>
    <row r="16" spans="1:17" x14ac:dyDescent="0.25">
      <c r="J16" s="43">
        <f>IF(J15=0,0,IF('FNCINVLIQ_prospetto riassuntivo'!$B$26+'FNCINVLIQ_prospetto riassuntivo'!$B$29&gt;J15,J15+1,0))</f>
        <v>26</v>
      </c>
      <c r="K16" s="44">
        <f>O15*'FNCINVLIQ_prospetto riassuntivo'!$B$31*Q16</f>
        <v>205.01713329345165</v>
      </c>
      <c r="L16" s="44">
        <f t="shared" si="1"/>
        <v>1633.4935132222238</v>
      </c>
      <c r="M16" s="44">
        <f t="shared" si="2"/>
        <v>1838.5106465156755</v>
      </c>
      <c r="N16" s="45">
        <f t="shared" si="3"/>
        <v>22623.213537151245</v>
      </c>
      <c r="O16" s="44">
        <f>('FNCINVLIQ_prospetto riassuntivo'!$B$16-N16)*Q16</f>
        <v>121376.78646284876</v>
      </c>
      <c r="P16" s="44">
        <f>K16/(1+SUM('FNCINVLIQ_prospetto riassuntivo'!$B$32:$B$33)/'FNCINVLIQ_prospetto riassuntivo'!$B$27)^J16</f>
        <v>191.26050709438107</v>
      </c>
      <c r="Q16">
        <f>IF(J16=0,0,IF(OR(J16&lt;'FNCINVLIQ_prospetto riassuntivo'!$B$26+'FNCINVLIQ_prospetto riassuntivo'!$B$29,J16='FNCINVLIQ_prospetto riassuntivo'!$B$26+'FNCINVLIQ_prospetto riassuntivo'!$B$29),1,0))</f>
        <v>1</v>
      </c>
    </row>
    <row r="17" spans="10:17" x14ac:dyDescent="0.25">
      <c r="J17" s="43">
        <f>IF(J16=0,0,IF('FNCINVLIQ_prospetto riassuntivo'!$B$26+'FNCINVLIQ_prospetto riassuntivo'!$B$29&gt;J16,J16+1,0))</f>
        <v>27</v>
      </c>
      <c r="K17" s="44">
        <f>O16*'FNCINVLIQ_prospetto riassuntivo'!$B$31*Q17</f>
        <v>202.29464410474793</v>
      </c>
      <c r="L17" s="44">
        <f t="shared" si="1"/>
        <v>1636.2160024109276</v>
      </c>
      <c r="M17" s="44">
        <f t="shared" si="2"/>
        <v>1838.5106465156755</v>
      </c>
      <c r="N17" s="45">
        <f t="shared" si="3"/>
        <v>24259.429539562174</v>
      </c>
      <c r="O17" s="44">
        <f>('FNCINVLIQ_prospetto riassuntivo'!$B$16-N17)*Q17</f>
        <v>119740.57046043783</v>
      </c>
      <c r="P17" s="44">
        <f>K17/(1+SUM('FNCINVLIQ_prospetto riassuntivo'!$B$32:$B$33)/'FNCINVLIQ_prospetto riassuntivo'!$B$27)^J17</f>
        <v>188.21721556726416</v>
      </c>
      <c r="Q17">
        <f>IF(J17=0,0,IF(OR(J17&lt;'FNCINVLIQ_prospetto riassuntivo'!$B$26+'FNCINVLIQ_prospetto riassuntivo'!$B$29,J17='FNCINVLIQ_prospetto riassuntivo'!$B$26+'FNCINVLIQ_prospetto riassuntivo'!$B$29),1,0))</f>
        <v>1</v>
      </c>
    </row>
    <row r="18" spans="10:17" x14ac:dyDescent="0.25">
      <c r="J18" s="43">
        <f>IF(J17=0,0,IF('FNCINVLIQ_prospetto riassuntivo'!$B$26+'FNCINVLIQ_prospetto riassuntivo'!$B$29&gt;J17,J17+1,0))</f>
        <v>28</v>
      </c>
      <c r="K18" s="44">
        <f>O17*'FNCINVLIQ_prospetto riassuntivo'!$B$31*Q18</f>
        <v>199.56761743406307</v>
      </c>
      <c r="L18" s="44">
        <f t="shared" si="1"/>
        <v>1638.9430290816124</v>
      </c>
      <c r="M18" s="44">
        <f t="shared" si="2"/>
        <v>1838.5106465156755</v>
      </c>
      <c r="N18" s="45">
        <f t="shared" si="3"/>
        <v>25898.372568643787</v>
      </c>
      <c r="O18" s="44">
        <f>('FNCINVLIQ_prospetto riassuntivo'!$B$16-N18)*Q18</f>
        <v>118101.62743135622</v>
      </c>
      <c r="P18" s="44">
        <f>K18/(1+SUM('FNCINVLIQ_prospetto riassuntivo'!$B$32:$B$33)/'FNCINVLIQ_prospetto riassuntivo'!$B$27)^J18</f>
        <v>185.18459045555085</v>
      </c>
      <c r="Q18">
        <f>IF(J18=0,0,IF(OR(J18&lt;'FNCINVLIQ_prospetto riassuntivo'!$B$26+'FNCINVLIQ_prospetto riassuntivo'!$B$29,J18='FNCINVLIQ_prospetto riassuntivo'!$B$26+'FNCINVLIQ_prospetto riassuntivo'!$B$29),1,0))</f>
        <v>1</v>
      </c>
    </row>
    <row r="19" spans="10:17" x14ac:dyDescent="0.25">
      <c r="J19" s="43">
        <f>IF(J18=0,0,IF('FNCINVLIQ_prospetto riassuntivo'!$B$26+'FNCINVLIQ_prospetto riassuntivo'!$B$29&gt;J18,J18+1,0))</f>
        <v>29</v>
      </c>
      <c r="K19" s="44">
        <f>O18*'FNCINVLIQ_prospetto riassuntivo'!$B$31*Q19</f>
        <v>196.83604571892704</v>
      </c>
      <c r="L19" s="44">
        <f t="shared" si="1"/>
        <v>1641.6746007967486</v>
      </c>
      <c r="M19" s="44">
        <f t="shared" si="2"/>
        <v>1838.5106465156755</v>
      </c>
      <c r="N19" s="45">
        <f t="shared" si="3"/>
        <v>27540.047169440535</v>
      </c>
      <c r="O19" s="44">
        <f>('FNCINVLIQ_prospetto riassuntivo'!$B$16-N19)*Q19</f>
        <v>116459.95283055946</v>
      </c>
      <c r="P19" s="44">
        <f>K19/(1+SUM('FNCINVLIQ_prospetto riassuntivo'!$B$32:$B$33)/'FNCINVLIQ_prospetto riassuntivo'!$B$27)^J19</f>
        <v>182.16260074099662</v>
      </c>
      <c r="Q19">
        <f>IF(J19=0,0,IF(OR(J19&lt;'FNCINVLIQ_prospetto riassuntivo'!$B$26+'FNCINVLIQ_prospetto riassuntivo'!$B$29,J19='FNCINVLIQ_prospetto riassuntivo'!$B$26+'FNCINVLIQ_prospetto riassuntivo'!$B$29),1,0))</f>
        <v>1</v>
      </c>
    </row>
    <row r="20" spans="10:17" x14ac:dyDescent="0.25">
      <c r="J20" s="43">
        <f>IF(J19=0,0,IF('FNCINVLIQ_prospetto riassuntivo'!$B$26+'FNCINVLIQ_prospetto riassuntivo'!$B$29&gt;J19,J19+1,0))</f>
        <v>30</v>
      </c>
      <c r="K20" s="44">
        <f>O19*'FNCINVLIQ_prospetto riassuntivo'!$B$31*Q20</f>
        <v>194.09992138426577</v>
      </c>
      <c r="L20" s="44">
        <f t="shared" si="1"/>
        <v>1644.4107251314097</v>
      </c>
      <c r="M20" s="44">
        <f t="shared" si="2"/>
        <v>1838.5106465156755</v>
      </c>
      <c r="N20" s="45">
        <f t="shared" si="3"/>
        <v>29184.457894571944</v>
      </c>
      <c r="O20" s="44">
        <f>('FNCINVLIQ_prospetto riassuntivo'!$B$16-N20)*Q20</f>
        <v>114815.54210542806</v>
      </c>
      <c r="P20" s="44">
        <f>K20/(1+SUM('FNCINVLIQ_prospetto riassuntivo'!$B$32:$B$33)/'FNCINVLIQ_prospetto riassuntivo'!$B$27)^J20</f>
        <v>179.15121549068596</v>
      </c>
      <c r="Q20">
        <f>IF(J20=0,0,IF(OR(J20&lt;'FNCINVLIQ_prospetto riassuntivo'!$B$26+'FNCINVLIQ_prospetto riassuntivo'!$B$29,J20='FNCINVLIQ_prospetto riassuntivo'!$B$26+'FNCINVLIQ_prospetto riassuntivo'!$B$29),1,0))</f>
        <v>1</v>
      </c>
    </row>
    <row r="21" spans="10:17" x14ac:dyDescent="0.25">
      <c r="J21" s="43">
        <f>IF(J20=0,0,IF('FNCINVLIQ_prospetto riassuntivo'!$B$26+'FNCINVLIQ_prospetto riassuntivo'!$B$29&gt;J20,J20+1,0))</f>
        <v>31</v>
      </c>
      <c r="K21" s="44">
        <f>O20*'FNCINVLIQ_prospetto riassuntivo'!$B$31*Q21</f>
        <v>191.35923684238011</v>
      </c>
      <c r="L21" s="44">
        <f t="shared" si="1"/>
        <v>1647.1514096732953</v>
      </c>
      <c r="M21" s="44">
        <f t="shared" si="2"/>
        <v>1838.5106465156755</v>
      </c>
      <c r="N21" s="45">
        <f t="shared" si="3"/>
        <v>30831.609304245241</v>
      </c>
      <c r="O21" s="44">
        <f>('FNCINVLIQ_prospetto riassuntivo'!$B$16-N21)*Q21</f>
        <v>113168.39069575476</v>
      </c>
      <c r="P21" s="44">
        <f>K21/(1+SUM('FNCINVLIQ_prospetto riassuntivo'!$B$32:$B$33)/'FNCINVLIQ_prospetto riassuntivo'!$B$27)^J21</f>
        <v>176.15040385680155</v>
      </c>
      <c r="Q21">
        <f>IF(J21=0,0,IF(OR(J21&lt;'FNCINVLIQ_prospetto riassuntivo'!$B$26+'FNCINVLIQ_prospetto riassuntivo'!$B$29,J21='FNCINVLIQ_prospetto riassuntivo'!$B$26+'FNCINVLIQ_prospetto riassuntivo'!$B$29),1,0))</f>
        <v>1</v>
      </c>
    </row>
    <row r="22" spans="10:17" x14ac:dyDescent="0.25">
      <c r="J22" s="43">
        <f>IF(J21=0,0,IF('FNCINVLIQ_prospetto riassuntivo'!$B$26+'FNCINVLIQ_prospetto riassuntivo'!$B$29&gt;J21,J21+1,0))</f>
        <v>32</v>
      </c>
      <c r="K22" s="44">
        <f>O21*'FNCINVLIQ_prospetto riassuntivo'!$B$31*Q22</f>
        <v>188.6139844929246</v>
      </c>
      <c r="L22" s="44">
        <f t="shared" si="1"/>
        <v>1649.8966620227509</v>
      </c>
      <c r="M22" s="44">
        <f t="shared" si="2"/>
        <v>1838.5106465156755</v>
      </c>
      <c r="N22" s="45">
        <f t="shared" si="3"/>
        <v>32481.505966267992</v>
      </c>
      <c r="O22" s="44">
        <f>('FNCINVLIQ_prospetto riassuntivo'!$B$16-N22)*Q22</f>
        <v>111518.49403373201</v>
      </c>
      <c r="P22" s="44">
        <f>K22/(1+SUM('FNCINVLIQ_prospetto riassuntivo'!$B$32:$B$33)/'FNCINVLIQ_prospetto riassuntivo'!$B$27)^J22</f>
        <v>173.16013507639482</v>
      </c>
      <c r="Q22">
        <f>IF(J22=0,0,IF(OR(J22&lt;'FNCINVLIQ_prospetto riassuntivo'!$B$26+'FNCINVLIQ_prospetto riassuntivo'!$B$29,J22='FNCINVLIQ_prospetto riassuntivo'!$B$26+'FNCINVLIQ_prospetto riassuntivo'!$B$29),1,0))</f>
        <v>1</v>
      </c>
    </row>
    <row r="23" spans="10:17" x14ac:dyDescent="0.25">
      <c r="J23" s="43">
        <f>IF(J22=0,0,IF('FNCINVLIQ_prospetto riassuntivo'!$B$26+'FNCINVLIQ_prospetto riassuntivo'!$B$29&gt;J22,J22+1,0))</f>
        <v>33</v>
      </c>
      <c r="K23" s="44">
        <f>O22*'FNCINVLIQ_prospetto riassuntivo'!$B$31*Q23</f>
        <v>185.86415672288669</v>
      </c>
      <c r="L23" s="44">
        <f t="shared" si="1"/>
        <v>1652.6464897927888</v>
      </c>
      <c r="M23" s="44">
        <f t="shared" si="2"/>
        <v>1838.5106465156755</v>
      </c>
      <c r="N23" s="45">
        <f t="shared" si="3"/>
        <v>34134.15245606078</v>
      </c>
      <c r="O23" s="44">
        <f>('FNCINVLIQ_prospetto riassuntivo'!$B$16-N23)*Q23</f>
        <v>109865.84754393922</v>
      </c>
      <c r="P23" s="44">
        <f>K23/(1+SUM('FNCINVLIQ_prospetto riassuntivo'!$B$32:$B$33)/'FNCINVLIQ_prospetto riassuntivo'!$B$27)^J23</f>
        <v>170.18037847115693</v>
      </c>
      <c r="Q23">
        <f>IF(J23=0,0,IF(OR(J23&lt;'FNCINVLIQ_prospetto riassuntivo'!$B$26+'FNCINVLIQ_prospetto riassuntivo'!$B$29,J23='FNCINVLIQ_prospetto riassuntivo'!$B$26+'FNCINVLIQ_prospetto riassuntivo'!$B$29),1,0))</f>
        <v>1</v>
      </c>
    </row>
    <row r="24" spans="10:17" x14ac:dyDescent="0.25">
      <c r="J24" s="43">
        <f>IF(J23=0,0,IF('FNCINVLIQ_prospetto riassuntivo'!$B$26+'FNCINVLIQ_prospetto riassuntivo'!$B$29&gt;J23,J23+1,0))</f>
        <v>34</v>
      </c>
      <c r="K24" s="44">
        <f>O23*'FNCINVLIQ_prospetto riassuntivo'!$B$31*Q24</f>
        <v>183.10974590656537</v>
      </c>
      <c r="L24" s="44">
        <f t="shared" si="1"/>
        <v>1655.4009006091101</v>
      </c>
      <c r="M24" s="44">
        <f t="shared" si="2"/>
        <v>1838.5106465156755</v>
      </c>
      <c r="N24" s="45">
        <f t="shared" si="3"/>
        <v>35789.553356669887</v>
      </c>
      <c r="O24" s="44">
        <f>('FNCINVLIQ_prospetto riassuntivo'!$B$16-N24)*Q24</f>
        <v>108210.44664333011</v>
      </c>
      <c r="P24" s="44">
        <f>K24/(1+SUM('FNCINVLIQ_prospetto riassuntivo'!$B$32:$B$33)/'FNCINVLIQ_prospetto riassuntivo'!$B$27)^J24</f>
        <v>167.21110344719045</v>
      </c>
      <c r="Q24">
        <f>IF(J24=0,0,IF(OR(J24&lt;'FNCINVLIQ_prospetto riassuntivo'!$B$26+'FNCINVLIQ_prospetto riassuntivo'!$B$29,J24='FNCINVLIQ_prospetto riassuntivo'!$B$26+'FNCINVLIQ_prospetto riassuntivo'!$B$29),1,0))</f>
        <v>1</v>
      </c>
    </row>
    <row r="25" spans="10:17" x14ac:dyDescent="0.25">
      <c r="J25" s="43">
        <f>IF(J24=0,0,IF('FNCINVLIQ_prospetto riassuntivo'!$B$26+'FNCINVLIQ_prospetto riassuntivo'!$B$29&gt;J24,J24+1,0))</f>
        <v>35</v>
      </c>
      <c r="K25" s="44">
        <f>O24*'FNCINVLIQ_prospetto riassuntivo'!$B$31*Q25</f>
        <v>180.35074440555019</v>
      </c>
      <c r="L25" s="44">
        <f t="shared" si="1"/>
        <v>1658.1599021101254</v>
      </c>
      <c r="M25" s="44">
        <f t="shared" si="2"/>
        <v>1838.5106465156755</v>
      </c>
      <c r="N25" s="45">
        <f t="shared" si="3"/>
        <v>37447.713258780015</v>
      </c>
      <c r="O25" s="44">
        <f>('FNCINVLIQ_prospetto riassuntivo'!$B$16-N25)*Q25</f>
        <v>106552.28674121998</v>
      </c>
      <c r="P25" s="44">
        <f>K25/(1+SUM('FNCINVLIQ_prospetto riassuntivo'!$B$32:$B$33)/'FNCINVLIQ_prospetto riassuntivo'!$B$27)^J25</f>
        <v>164.2522794947815</v>
      </c>
      <c r="Q25">
        <f>IF(J25=0,0,IF(OR(J25&lt;'FNCINVLIQ_prospetto riassuntivo'!$B$26+'FNCINVLIQ_prospetto riassuntivo'!$B$29,J25='FNCINVLIQ_prospetto riassuntivo'!$B$26+'FNCINVLIQ_prospetto riassuntivo'!$B$29),1,0))</f>
        <v>1</v>
      </c>
    </row>
    <row r="26" spans="10:17" x14ac:dyDescent="0.25">
      <c r="J26" s="43">
        <f>IF(J25=0,0,IF('FNCINVLIQ_prospetto riassuntivo'!$B$26+'FNCINVLIQ_prospetto riassuntivo'!$B$29&gt;J25,J25+1,0))</f>
        <v>36</v>
      </c>
      <c r="K26" s="44">
        <f>O25*'FNCINVLIQ_prospetto riassuntivo'!$B$31*Q26</f>
        <v>177.58714456869998</v>
      </c>
      <c r="L26" s="44">
        <f t="shared" si="1"/>
        <v>1660.9235019469754</v>
      </c>
      <c r="M26" s="44">
        <f t="shared" si="2"/>
        <v>1838.5106465156755</v>
      </c>
      <c r="N26" s="45">
        <f t="shared" si="3"/>
        <v>39108.636760726993</v>
      </c>
      <c r="O26" s="44">
        <f>('FNCINVLIQ_prospetto riassuntivo'!$B$16-N26)*Q26</f>
        <v>104891.36323927301</v>
      </c>
      <c r="P26" s="44">
        <f>K26/(1+SUM('FNCINVLIQ_prospetto riassuntivo'!$B$32:$B$33)/'FNCINVLIQ_prospetto riassuntivo'!$B$27)^J26</f>
        <v>161.30387618817255</v>
      </c>
      <c r="Q26">
        <f>IF(J26=0,0,IF(OR(J26&lt;'FNCINVLIQ_prospetto riassuntivo'!$B$26+'FNCINVLIQ_prospetto riassuntivo'!$B$29,J26='FNCINVLIQ_prospetto riassuntivo'!$B$26+'FNCINVLIQ_prospetto riassuntivo'!$B$29),1,0))</f>
        <v>1</v>
      </c>
    </row>
    <row r="27" spans="10:17" x14ac:dyDescent="0.25">
      <c r="J27" s="43">
        <f>IF(J26=0,0,IF('FNCINVLIQ_prospetto riassuntivo'!$B$26+'FNCINVLIQ_prospetto riassuntivo'!$B$29&gt;J26,J26+1,0))</f>
        <v>37</v>
      </c>
      <c r="K27" s="44">
        <f>O26*'FNCINVLIQ_prospetto riassuntivo'!$B$31*Q27</f>
        <v>174.81893873212169</v>
      </c>
      <c r="L27" s="44">
        <f t="shared" si="1"/>
        <v>1663.6917077835537</v>
      </c>
      <c r="M27" s="44">
        <f t="shared" si="2"/>
        <v>1838.5106465156755</v>
      </c>
      <c r="N27" s="45">
        <f t="shared" si="3"/>
        <v>40772.328468510546</v>
      </c>
      <c r="O27" s="44">
        <f>('FNCINVLIQ_prospetto riassuntivo'!$B$16-N27)*Q27</f>
        <v>103227.67153148945</v>
      </c>
      <c r="P27" s="44">
        <f>K27/(1+SUM('FNCINVLIQ_prospetto riassuntivo'!$B$32:$B$33)/'FNCINVLIQ_prospetto riassuntivo'!$B$27)^J27</f>
        <v>158.36586318533605</v>
      </c>
      <c r="Q27">
        <f>IF(J27=0,0,IF(OR(J27&lt;'FNCINVLIQ_prospetto riassuntivo'!$B$26+'FNCINVLIQ_prospetto riassuntivo'!$B$29,J27='FNCINVLIQ_prospetto riassuntivo'!$B$26+'FNCINVLIQ_prospetto riassuntivo'!$B$29),1,0))</f>
        <v>1</v>
      </c>
    </row>
    <row r="28" spans="10:17" x14ac:dyDescent="0.25">
      <c r="J28" s="43">
        <f>IF(J27=0,0,IF('FNCINVLIQ_prospetto riassuntivo'!$B$26+'FNCINVLIQ_prospetto riassuntivo'!$B$29&gt;J27,J27+1,0))</f>
        <v>38</v>
      </c>
      <c r="K28" s="44">
        <f>O27*'FNCINVLIQ_prospetto riassuntivo'!$B$31*Q28</f>
        <v>172.04611921914909</v>
      </c>
      <c r="L28" s="44">
        <f t="shared" si="1"/>
        <v>1666.4645272965263</v>
      </c>
      <c r="M28" s="44">
        <f t="shared" si="2"/>
        <v>1838.5106465156755</v>
      </c>
      <c r="N28" s="45">
        <f t="shared" si="3"/>
        <v>42438.792995807074</v>
      </c>
      <c r="O28" s="44">
        <f>('FNCINVLIQ_prospetto riassuntivo'!$B$16-N28)*Q28</f>
        <v>101561.20700419293</v>
      </c>
      <c r="P28" s="44">
        <f>K28/(1+SUM('FNCINVLIQ_prospetto riassuntivo'!$B$32:$B$33)/'FNCINVLIQ_prospetto riassuntivo'!$B$27)^J28</f>
        <v>155.43821022774819</v>
      </c>
      <c r="Q28">
        <f>IF(J28=0,0,IF(OR(J28&lt;'FNCINVLIQ_prospetto riassuntivo'!$B$26+'FNCINVLIQ_prospetto riassuntivo'!$B$29,J28='FNCINVLIQ_prospetto riassuntivo'!$B$26+'FNCINVLIQ_prospetto riassuntivo'!$B$29),1,0))</f>
        <v>1</v>
      </c>
    </row>
    <row r="29" spans="10:17" x14ac:dyDescent="0.25">
      <c r="J29" s="43">
        <f>IF(J28=0,0,IF('FNCINVLIQ_prospetto riassuntivo'!$B$26+'FNCINVLIQ_prospetto riassuntivo'!$B$29&gt;J28,J28+1,0))</f>
        <v>39</v>
      </c>
      <c r="K29" s="44">
        <f>O28*'FNCINVLIQ_prospetto riassuntivo'!$B$31*Q29</f>
        <v>169.26867834032154</v>
      </c>
      <c r="L29" s="44">
        <f t="shared" si="1"/>
        <v>1669.241968175354</v>
      </c>
      <c r="M29" s="44">
        <f t="shared" si="2"/>
        <v>1838.5106465156755</v>
      </c>
      <c r="N29" s="45">
        <f t="shared" si="3"/>
        <v>44108.034963982427</v>
      </c>
      <c r="O29" s="44">
        <f>('FNCINVLIQ_prospetto riassuntivo'!$B$16-N29)*Q29</f>
        <v>99891.965036017573</v>
      </c>
      <c r="P29" s="44">
        <f>K29/(1+SUM('FNCINVLIQ_prospetto riassuntivo'!$B$32:$B$33)/'FNCINVLIQ_prospetto riassuntivo'!$B$27)^J29</f>
        <v>152.52088714016386</v>
      </c>
      <c r="Q29">
        <f>IF(J29=0,0,IF(OR(J29&lt;'FNCINVLIQ_prospetto riassuntivo'!$B$26+'FNCINVLIQ_prospetto riassuntivo'!$B$29,J29='FNCINVLIQ_prospetto riassuntivo'!$B$26+'FNCINVLIQ_prospetto riassuntivo'!$B$29),1,0))</f>
        <v>1</v>
      </c>
    </row>
    <row r="30" spans="10:17" x14ac:dyDescent="0.25">
      <c r="J30" s="43">
        <f>IF(J29=0,0,IF('FNCINVLIQ_prospetto riassuntivo'!$B$26+'FNCINVLIQ_prospetto riassuntivo'!$B$29&gt;J29,J29+1,0))</f>
        <v>40</v>
      </c>
      <c r="K30" s="44">
        <f>O29*'FNCINVLIQ_prospetto riassuntivo'!$B$31*Q30</f>
        <v>166.48660839336264</v>
      </c>
      <c r="L30" s="44">
        <f t="shared" si="1"/>
        <v>1672.024038122313</v>
      </c>
      <c r="M30" s="44">
        <f t="shared" si="2"/>
        <v>1838.5106465156755</v>
      </c>
      <c r="N30" s="45">
        <f t="shared" si="3"/>
        <v>45780.059002104739</v>
      </c>
      <c r="O30" s="44">
        <f>('FNCINVLIQ_prospetto riassuntivo'!$B$16-N30)*Q30</f>
        <v>98219.940997895261</v>
      </c>
      <c r="P30" s="44">
        <f>K30/(1+SUM('FNCINVLIQ_prospetto riassuntivo'!$B$32:$B$33)/'FNCINVLIQ_prospetto riassuntivo'!$B$27)^J30</f>
        <v>149.61386383039161</v>
      </c>
      <c r="Q30">
        <f>IF(J30=0,0,IF(OR(J30&lt;'FNCINVLIQ_prospetto riassuntivo'!$B$26+'FNCINVLIQ_prospetto riassuntivo'!$B$29,J30='FNCINVLIQ_prospetto riassuntivo'!$B$26+'FNCINVLIQ_prospetto riassuntivo'!$B$29),1,0))</f>
        <v>1</v>
      </c>
    </row>
    <row r="31" spans="10:17" x14ac:dyDescent="0.25">
      <c r="J31" s="43">
        <f>IF(J30=0,0,IF('FNCINVLIQ_prospetto riassuntivo'!$B$26+'FNCINVLIQ_prospetto riassuntivo'!$B$29&gt;J30,J30+1,0))</f>
        <v>41</v>
      </c>
      <c r="K31" s="44">
        <f>O30*'FNCINVLIQ_prospetto riassuntivo'!$B$31*Q31</f>
        <v>163.69990166315878</v>
      </c>
      <c r="L31" s="44">
        <f t="shared" si="1"/>
        <v>1674.8107448525168</v>
      </c>
      <c r="M31" s="44">
        <f t="shared" si="2"/>
        <v>1838.5106465156755</v>
      </c>
      <c r="N31" s="45">
        <f t="shared" si="3"/>
        <v>47454.869746957258</v>
      </c>
      <c r="O31" s="44">
        <f>('FNCINVLIQ_prospetto riassuntivo'!$B$16-N31)*Q31</f>
        <v>96545.130253042735</v>
      </c>
      <c r="P31" s="44">
        <f>K31/(1+SUM('FNCINVLIQ_prospetto riassuntivo'!$B$32:$B$33)/'FNCINVLIQ_prospetto riassuntivo'!$B$27)^J31</f>
        <v>146.71711028906978</v>
      </c>
      <c r="Q31">
        <f>IF(J31=0,0,IF(OR(J31&lt;'FNCINVLIQ_prospetto riassuntivo'!$B$26+'FNCINVLIQ_prospetto riassuntivo'!$B$29,J31='FNCINVLIQ_prospetto riassuntivo'!$B$26+'FNCINVLIQ_prospetto riassuntivo'!$B$29),1,0))</f>
        <v>1</v>
      </c>
    </row>
    <row r="32" spans="10:17" x14ac:dyDescent="0.25">
      <c r="J32" s="43">
        <f>IF(J31=0,0,IF('FNCINVLIQ_prospetto riassuntivo'!$B$26+'FNCINVLIQ_prospetto riassuntivo'!$B$29&gt;J31,J31+1,0))</f>
        <v>42</v>
      </c>
      <c r="K32" s="44">
        <f>O31*'FNCINVLIQ_prospetto riassuntivo'!$B$31*Q32</f>
        <v>160.90855042173791</v>
      </c>
      <c r="L32" s="44">
        <f t="shared" si="1"/>
        <v>1677.6020960939377</v>
      </c>
      <c r="M32" s="44">
        <f t="shared" si="2"/>
        <v>1838.5106465156755</v>
      </c>
      <c r="N32" s="45">
        <f t="shared" si="3"/>
        <v>49132.471843051193</v>
      </c>
      <c r="O32" s="44">
        <f>('FNCINVLIQ_prospetto riassuntivo'!$B$16-N32)*Q32</f>
        <v>94867.5281569488</v>
      </c>
      <c r="P32" s="44">
        <f>K32/(1+SUM('FNCINVLIQ_prospetto riassuntivo'!$B$32:$B$33)/'FNCINVLIQ_prospetto riassuntivo'!$B$27)^J32</f>
        <v>143.83059658944268</v>
      </c>
      <c r="Q32">
        <f>IF(J32=0,0,IF(OR(J32&lt;'FNCINVLIQ_prospetto riassuntivo'!$B$26+'FNCINVLIQ_prospetto riassuntivo'!$B$29,J32='FNCINVLIQ_prospetto riassuntivo'!$B$26+'FNCINVLIQ_prospetto riassuntivo'!$B$29),1,0))</f>
        <v>1</v>
      </c>
    </row>
    <row r="33" spans="10:17" x14ac:dyDescent="0.25">
      <c r="J33" s="43">
        <f>IF(J32=0,0,IF('FNCINVLIQ_prospetto riassuntivo'!$B$26+'FNCINVLIQ_prospetto riassuntivo'!$B$29&gt;J32,J32+1,0))</f>
        <v>43</v>
      </c>
      <c r="K33" s="44">
        <f>O32*'FNCINVLIQ_prospetto riassuntivo'!$B$31*Q33</f>
        <v>158.11254692824801</v>
      </c>
      <c r="L33" s="44">
        <f t="shared" si="1"/>
        <v>1680.3980995874274</v>
      </c>
      <c r="M33" s="44">
        <f t="shared" si="2"/>
        <v>1838.5106465156755</v>
      </c>
      <c r="N33" s="45">
        <f t="shared" si="3"/>
        <v>50812.869942638623</v>
      </c>
      <c r="O33" s="44">
        <f>('FNCINVLIQ_prospetto riassuntivo'!$B$16-N33)*Q33</f>
        <v>93187.130057361384</v>
      </c>
      <c r="P33" s="44">
        <f>K33/(1+SUM('FNCINVLIQ_prospetto riassuntivo'!$B$32:$B$33)/'FNCINVLIQ_prospetto riassuntivo'!$B$27)^J33</f>
        <v>140.95429288713797</v>
      </c>
      <c r="Q33">
        <f>IF(J33=0,0,IF(OR(J33&lt;'FNCINVLIQ_prospetto riassuntivo'!$B$26+'FNCINVLIQ_prospetto riassuntivo'!$B$29,J33='FNCINVLIQ_prospetto riassuntivo'!$B$26+'FNCINVLIQ_prospetto riassuntivo'!$B$29),1,0))</f>
        <v>1</v>
      </c>
    </row>
    <row r="34" spans="10:17" x14ac:dyDescent="0.25">
      <c r="J34" s="43">
        <f>IF(J33=0,0,IF('FNCINVLIQ_prospetto riassuntivo'!$B$26+'FNCINVLIQ_prospetto riassuntivo'!$B$29&gt;J33,J33+1,0))</f>
        <v>44</v>
      </c>
      <c r="K34" s="44">
        <f>O33*'FNCINVLIQ_prospetto riassuntivo'!$B$31*Q34</f>
        <v>155.31188342893566</v>
      </c>
      <c r="L34" s="44">
        <f t="shared" si="1"/>
        <v>1683.1987630867397</v>
      </c>
      <c r="M34" s="44">
        <f t="shared" si="2"/>
        <v>1838.5106465156755</v>
      </c>
      <c r="N34" s="45">
        <f t="shared" si="3"/>
        <v>52496.06870572536</v>
      </c>
      <c r="O34" s="44">
        <f>('FNCINVLIQ_prospetto riassuntivo'!$B$16-N34)*Q34</f>
        <v>91503.931294274633</v>
      </c>
      <c r="P34" s="44">
        <f>K34/(1+SUM('FNCINVLIQ_prospetto riassuntivo'!$B$32:$B$33)/'FNCINVLIQ_prospetto riassuntivo'!$B$27)^J34</f>
        <v>138.08816941994411</v>
      </c>
      <c r="Q34">
        <f>IF(J34=0,0,IF(OR(J34&lt;'FNCINVLIQ_prospetto riassuntivo'!$B$26+'FNCINVLIQ_prospetto riassuntivo'!$B$29,J34='FNCINVLIQ_prospetto riassuntivo'!$B$26+'FNCINVLIQ_prospetto riassuntivo'!$B$29),1,0))</f>
        <v>1</v>
      </c>
    </row>
    <row r="35" spans="10:17" x14ac:dyDescent="0.25">
      <c r="J35" s="43">
        <f>IF(J34=0,0,IF('FNCINVLIQ_prospetto riassuntivo'!$B$26+'FNCINVLIQ_prospetto riassuntivo'!$B$29&gt;J34,J34+1,0))</f>
        <v>45</v>
      </c>
      <c r="K35" s="44">
        <f>O34*'FNCINVLIQ_prospetto riassuntivo'!$B$31*Q35</f>
        <v>152.50655215712439</v>
      </c>
      <c r="L35" s="44">
        <f t="shared" ref="L35:L66" si="4">M35-K35</f>
        <v>1686.0040943585511</v>
      </c>
      <c r="M35" s="44">
        <f t="shared" si="2"/>
        <v>1838.5106465156755</v>
      </c>
      <c r="N35" s="45">
        <f t="shared" si="3"/>
        <v>54182.072800083908</v>
      </c>
      <c r="O35" s="44">
        <f>('FNCINVLIQ_prospetto riassuntivo'!$B$16-N35)*Q35</f>
        <v>89817.927199916099</v>
      </c>
      <c r="P35" s="44">
        <f>K35/(1+SUM('FNCINVLIQ_prospetto riassuntivo'!$B$32:$B$33)/'FNCINVLIQ_prospetto riassuntivo'!$B$27)^J35</f>
        <v>135.23219650758847</v>
      </c>
      <c r="Q35">
        <f>IF(J35=0,0,IF(OR(J35&lt;'FNCINVLIQ_prospetto riassuntivo'!$B$26+'FNCINVLIQ_prospetto riassuntivo'!$B$29,J35='FNCINVLIQ_prospetto riassuntivo'!$B$26+'FNCINVLIQ_prospetto riassuntivo'!$B$29),1,0))</f>
        <v>1</v>
      </c>
    </row>
    <row r="36" spans="10:17" x14ac:dyDescent="0.25">
      <c r="J36" s="43">
        <f>IF(J35=0,0,IF('FNCINVLIQ_prospetto riassuntivo'!$B$26+'FNCINVLIQ_prospetto riassuntivo'!$B$29&gt;J35,J35+1,0))</f>
        <v>46</v>
      </c>
      <c r="K36" s="44">
        <f>O35*'FNCINVLIQ_prospetto riassuntivo'!$B$31*Q36</f>
        <v>149.69654533319351</v>
      </c>
      <c r="L36" s="44">
        <f t="shared" si="4"/>
        <v>1688.8141011824819</v>
      </c>
      <c r="M36" s="44">
        <f t="shared" ref="M36:M67" si="5">$M$3*Q36</f>
        <v>1838.5106465156755</v>
      </c>
      <c r="N36" s="45">
        <f t="shared" ref="N36:N67" si="6">(L36+N35)*Q36</f>
        <v>55870.886901266393</v>
      </c>
      <c r="O36" s="44">
        <f>('FNCINVLIQ_prospetto riassuntivo'!$B$16-N36)*Q36</f>
        <v>88129.113098733607</v>
      </c>
      <c r="P36" s="44">
        <f>K36/(1+SUM('FNCINVLIQ_prospetto riassuntivo'!$B$32:$B$33)/'FNCINVLIQ_prospetto riassuntivo'!$B$27)^J36</f>
        <v>132.38634455151666</v>
      </c>
      <c r="Q36">
        <f>IF(J36=0,0,IF(OR(J36&lt;'FNCINVLIQ_prospetto riassuntivo'!$B$26+'FNCINVLIQ_prospetto riassuntivo'!$B$29,J36='FNCINVLIQ_prospetto riassuntivo'!$B$26+'FNCINVLIQ_prospetto riassuntivo'!$B$29),1,0))</f>
        <v>1</v>
      </c>
    </row>
    <row r="37" spans="10:17" x14ac:dyDescent="0.25">
      <c r="J37" s="43">
        <f>IF(J36=0,0,IF('FNCINVLIQ_prospetto riassuntivo'!$B$26+'FNCINVLIQ_prospetto riassuntivo'!$B$29&gt;J36,J36+1,0))</f>
        <v>47</v>
      </c>
      <c r="K37" s="44">
        <f>O36*'FNCINVLIQ_prospetto riassuntivo'!$B$31*Q37</f>
        <v>146.88185516455601</v>
      </c>
      <c r="L37" s="44">
        <f t="shared" si="4"/>
        <v>1691.6287913511194</v>
      </c>
      <c r="M37" s="44">
        <f t="shared" si="5"/>
        <v>1838.5106465156755</v>
      </c>
      <c r="N37" s="45">
        <f t="shared" si="6"/>
        <v>57562.515692617511</v>
      </c>
      <c r="O37" s="44">
        <f>('FNCINVLIQ_prospetto riassuntivo'!$B$16-N37)*Q37</f>
        <v>86437.484307382489</v>
      </c>
      <c r="P37" s="44">
        <f>K37/(1+SUM('FNCINVLIQ_prospetto riassuntivo'!$B$32:$B$33)/'FNCINVLIQ_prospetto riassuntivo'!$B$27)^J37</f>
        <v>129.55058403467135</v>
      </c>
      <c r="Q37">
        <f>IF(J37=0,0,IF(OR(J37&lt;'FNCINVLIQ_prospetto riassuntivo'!$B$26+'FNCINVLIQ_prospetto riassuntivo'!$B$29,J37='FNCINVLIQ_prospetto riassuntivo'!$B$26+'FNCINVLIQ_prospetto riassuntivo'!$B$29),1,0))</f>
        <v>1</v>
      </c>
    </row>
    <row r="38" spans="10:17" x14ac:dyDescent="0.25">
      <c r="J38" s="43">
        <f>IF(J37=0,0,IF('FNCINVLIQ_prospetto riassuntivo'!$B$26+'FNCINVLIQ_prospetto riassuntivo'!$B$29&gt;J37,J37+1,0))</f>
        <v>48</v>
      </c>
      <c r="K38" s="44">
        <f>O37*'FNCINVLIQ_prospetto riassuntivo'!$B$31*Q38</f>
        <v>144.0624738456375</v>
      </c>
      <c r="L38" s="44">
        <f t="shared" si="4"/>
        <v>1694.448172670038</v>
      </c>
      <c r="M38" s="44">
        <f t="shared" si="5"/>
        <v>1838.5106465156755</v>
      </c>
      <c r="N38" s="45">
        <f t="shared" si="6"/>
        <v>59256.963865287551</v>
      </c>
      <c r="O38" s="44">
        <f>('FNCINVLIQ_prospetto riassuntivo'!$B$16-N38)*Q38</f>
        <v>84743.036134712456</v>
      </c>
      <c r="P38" s="44">
        <f>K38/(1+SUM('FNCINVLIQ_prospetto riassuntivo'!$B$32:$B$33)/'FNCINVLIQ_prospetto riassuntivo'!$B$27)^J38</f>
        <v>126.72488552127294</v>
      </c>
      <c r="Q38">
        <f>IF(J38=0,0,IF(OR(J38&lt;'FNCINVLIQ_prospetto riassuntivo'!$B$26+'FNCINVLIQ_prospetto riassuntivo'!$B$29,J38='FNCINVLIQ_prospetto riassuntivo'!$B$26+'FNCINVLIQ_prospetto riassuntivo'!$B$29),1,0))</f>
        <v>1</v>
      </c>
    </row>
    <row r="39" spans="10:17" x14ac:dyDescent="0.25">
      <c r="J39" s="43">
        <f>IF(J38=0,0,IF('FNCINVLIQ_prospetto riassuntivo'!$B$26+'FNCINVLIQ_prospetto riassuntivo'!$B$29&gt;J38,J38+1,0))</f>
        <v>49</v>
      </c>
      <c r="K39" s="44">
        <f>O38*'FNCINVLIQ_prospetto riassuntivo'!$B$31*Q39</f>
        <v>141.2383935578541</v>
      </c>
      <c r="L39" s="44">
        <f t="shared" si="4"/>
        <v>1697.2722529578214</v>
      </c>
      <c r="M39" s="44">
        <f t="shared" si="5"/>
        <v>1838.5106465156755</v>
      </c>
      <c r="N39" s="45">
        <f t="shared" si="6"/>
        <v>60954.236118245375</v>
      </c>
      <c r="O39" s="44">
        <f>('FNCINVLIQ_prospetto riassuntivo'!$B$16-N39)*Q39</f>
        <v>83045.763881754625</v>
      </c>
      <c r="P39" s="44">
        <f>K39/(1+SUM('FNCINVLIQ_prospetto riassuntivo'!$B$32:$B$33)/'FNCINVLIQ_prospetto riassuntivo'!$B$27)^J39</f>
        <v>123.90921965659952</v>
      </c>
      <c r="Q39">
        <f>IF(J39=0,0,IF(OR(J39&lt;'FNCINVLIQ_prospetto riassuntivo'!$B$26+'FNCINVLIQ_prospetto riassuntivo'!$B$29,J39='FNCINVLIQ_prospetto riassuntivo'!$B$26+'FNCINVLIQ_prospetto riassuntivo'!$B$29),1,0))</f>
        <v>1</v>
      </c>
    </row>
    <row r="40" spans="10:17" x14ac:dyDescent="0.25">
      <c r="J40" s="43">
        <f>IF(J39=0,0,IF('FNCINVLIQ_prospetto riassuntivo'!$B$26+'FNCINVLIQ_prospetto riassuntivo'!$B$29&gt;J39,J39+1,0))</f>
        <v>50</v>
      </c>
      <c r="K40" s="44">
        <f>O39*'FNCINVLIQ_prospetto riassuntivo'!$B$31*Q40</f>
        <v>138.40960646959104</v>
      </c>
      <c r="L40" s="44">
        <f t="shared" si="4"/>
        <v>1700.1010400460846</v>
      </c>
      <c r="M40" s="44">
        <f t="shared" si="5"/>
        <v>1838.5106465156755</v>
      </c>
      <c r="N40" s="45">
        <f t="shared" si="6"/>
        <v>62654.337158291462</v>
      </c>
      <c r="O40" s="44">
        <f>('FNCINVLIQ_prospetto riassuntivo'!$B$16-N40)*Q40</f>
        <v>81345.662841708545</v>
      </c>
      <c r="P40" s="44">
        <f>K40/(1+SUM('FNCINVLIQ_prospetto riassuntivo'!$B$32:$B$33)/'FNCINVLIQ_prospetto riassuntivo'!$B$27)^J40</f>
        <v>121.10355716676861</v>
      </c>
      <c r="Q40">
        <f>IF(J40=0,0,IF(OR(J40&lt;'FNCINVLIQ_prospetto riassuntivo'!$B$26+'FNCINVLIQ_prospetto riassuntivo'!$B$29,J40='FNCINVLIQ_prospetto riassuntivo'!$B$26+'FNCINVLIQ_prospetto riassuntivo'!$B$29),1,0))</f>
        <v>1</v>
      </c>
    </row>
    <row r="41" spans="10:17" x14ac:dyDescent="0.25">
      <c r="J41" s="43">
        <f>IF(J40=0,0,IF('FNCINVLIQ_prospetto riassuntivo'!$B$26+'FNCINVLIQ_prospetto riassuntivo'!$B$29&gt;J40,J40+1,0))</f>
        <v>51</v>
      </c>
      <c r="K41" s="44">
        <f>O40*'FNCINVLIQ_prospetto riassuntivo'!$B$31*Q41</f>
        <v>135.57610473618092</v>
      </c>
      <c r="L41" s="44">
        <f t="shared" si="4"/>
        <v>1702.9345417794946</v>
      </c>
      <c r="M41" s="44">
        <f t="shared" si="5"/>
        <v>1838.5106465156755</v>
      </c>
      <c r="N41" s="45">
        <f t="shared" si="6"/>
        <v>64357.27170007096</v>
      </c>
      <c r="O41" s="44">
        <f>('FNCINVLIQ_prospetto riassuntivo'!$B$16-N41)*Q41</f>
        <v>79642.728299929033</v>
      </c>
      <c r="P41" s="44">
        <f>K41/(1+SUM('FNCINVLIQ_prospetto riassuntivo'!$B$32:$B$33)/'FNCINVLIQ_prospetto riassuntivo'!$B$27)^J41</f>
        <v>118.30786885851876</v>
      </c>
      <c r="Q41">
        <f>IF(J41=0,0,IF(OR(J41&lt;'FNCINVLIQ_prospetto riassuntivo'!$B$26+'FNCINVLIQ_prospetto riassuntivo'!$B$29,J41='FNCINVLIQ_prospetto riassuntivo'!$B$26+'FNCINVLIQ_prospetto riassuntivo'!$B$29),1,0))</f>
        <v>1</v>
      </c>
    </row>
    <row r="42" spans="10:17" x14ac:dyDescent="0.25">
      <c r="J42" s="43">
        <f>IF(J41=0,0,IF('FNCINVLIQ_prospetto riassuntivo'!$B$26+'FNCINVLIQ_prospetto riassuntivo'!$B$29&gt;J41,J41+1,0))</f>
        <v>52</v>
      </c>
      <c r="K42" s="44">
        <f>O41*'FNCINVLIQ_prospetto riassuntivo'!$B$31*Q42</f>
        <v>132.73788049988173</v>
      </c>
      <c r="L42" s="44">
        <f t="shared" si="4"/>
        <v>1705.7727660157939</v>
      </c>
      <c r="M42" s="44">
        <f t="shared" si="5"/>
        <v>1838.5106465156755</v>
      </c>
      <c r="N42" s="45">
        <f t="shared" si="6"/>
        <v>66063.044466086751</v>
      </c>
      <c r="O42" s="44">
        <f>('FNCINVLIQ_prospetto riassuntivo'!$B$16-N42)*Q42</f>
        <v>77936.955533913249</v>
      </c>
      <c r="P42" s="44">
        <f>K42/(1+SUM('FNCINVLIQ_prospetto riassuntivo'!$B$32:$B$33)/'FNCINVLIQ_prospetto riassuntivo'!$B$27)^J42</f>
        <v>115.52212561899177</v>
      </c>
      <c r="Q42">
        <f>IF(J42=0,0,IF(OR(J42&lt;'FNCINVLIQ_prospetto riassuntivo'!$B$26+'FNCINVLIQ_prospetto riassuntivo'!$B$29,J42='FNCINVLIQ_prospetto riassuntivo'!$B$26+'FNCINVLIQ_prospetto riassuntivo'!$B$29),1,0))</f>
        <v>1</v>
      </c>
    </row>
    <row r="43" spans="10:17" x14ac:dyDescent="0.25">
      <c r="J43" s="43">
        <f>IF(J42=0,0,IF('FNCINVLIQ_prospetto riassuntivo'!$B$26+'FNCINVLIQ_prospetto riassuntivo'!$B$29&gt;J42,J42+1,0))</f>
        <v>53</v>
      </c>
      <c r="K43" s="44">
        <f>O42*'FNCINVLIQ_prospetto riassuntivo'!$B$31*Q43</f>
        <v>129.89492588985541</v>
      </c>
      <c r="L43" s="44">
        <f t="shared" si="4"/>
        <v>1708.6157206258201</v>
      </c>
      <c r="M43" s="44">
        <f t="shared" si="5"/>
        <v>1838.5106465156755</v>
      </c>
      <c r="N43" s="45">
        <f t="shared" si="6"/>
        <v>67771.660186712572</v>
      </c>
      <c r="O43" s="44">
        <f>('FNCINVLIQ_prospetto riassuntivo'!$B$16-N43)*Q43</f>
        <v>76228.339813287428</v>
      </c>
      <c r="P43" s="44">
        <f>K43/(1+SUM('FNCINVLIQ_prospetto riassuntivo'!$B$32:$B$33)/'FNCINVLIQ_prospetto riassuntivo'!$B$27)^J43</f>
        <v>112.74629841551599</v>
      </c>
      <c r="Q43">
        <f>IF(J43=0,0,IF(OR(J43&lt;'FNCINVLIQ_prospetto riassuntivo'!$B$26+'FNCINVLIQ_prospetto riassuntivo'!$B$29,J43='FNCINVLIQ_prospetto riassuntivo'!$B$26+'FNCINVLIQ_prospetto riassuntivo'!$B$29),1,0))</f>
        <v>1</v>
      </c>
    </row>
    <row r="44" spans="10:17" x14ac:dyDescent="0.25">
      <c r="J44" s="43">
        <f>IF(J43=0,0,IF('FNCINVLIQ_prospetto riassuntivo'!$B$26+'FNCINVLIQ_prospetto riassuntivo'!$B$29&gt;J43,J43+1,0))</f>
        <v>54</v>
      </c>
      <c r="K44" s="44">
        <f>O43*'FNCINVLIQ_prospetto riassuntivo'!$B$31*Q44</f>
        <v>127.04723302214572</v>
      </c>
      <c r="L44" s="44">
        <f t="shared" si="4"/>
        <v>1711.4634134935297</v>
      </c>
      <c r="M44" s="44">
        <f t="shared" si="5"/>
        <v>1838.5106465156755</v>
      </c>
      <c r="N44" s="45">
        <f t="shared" si="6"/>
        <v>69483.123600206105</v>
      </c>
      <c r="O44" s="44">
        <f>('FNCINVLIQ_prospetto riassuntivo'!$B$16-N44)*Q44</f>
        <v>74516.876399793895</v>
      </c>
      <c r="P44" s="44">
        <f>K44/(1+SUM('FNCINVLIQ_prospetto riassuntivo'!$B$32:$B$33)/'FNCINVLIQ_prospetto riassuntivo'!$B$27)^J44</f>
        <v>109.98035829538954</v>
      </c>
      <c r="Q44">
        <f>IF(J44=0,0,IF(OR(J44&lt;'FNCINVLIQ_prospetto riassuntivo'!$B$26+'FNCINVLIQ_prospetto riassuntivo'!$B$29,J44='FNCINVLIQ_prospetto riassuntivo'!$B$26+'FNCINVLIQ_prospetto riassuntivo'!$B$29),1,0))</f>
        <v>1</v>
      </c>
    </row>
    <row r="45" spans="10:17" x14ac:dyDescent="0.25">
      <c r="J45" s="43">
        <f>IF(J44=0,0,IF('FNCINVLIQ_prospetto riassuntivo'!$B$26+'FNCINVLIQ_prospetto riassuntivo'!$B$29&gt;J44,J44+1,0))</f>
        <v>55</v>
      </c>
      <c r="K45" s="44">
        <f>O44*'FNCINVLIQ_prospetto riassuntivo'!$B$31*Q45</f>
        <v>124.1947939996565</v>
      </c>
      <c r="L45" s="44">
        <f t="shared" si="4"/>
        <v>1714.315852516019</v>
      </c>
      <c r="M45" s="44">
        <f t="shared" si="5"/>
        <v>1838.5106465156755</v>
      </c>
      <c r="N45" s="45">
        <f t="shared" si="6"/>
        <v>71197.43945272213</v>
      </c>
      <c r="O45" s="44">
        <f>('FNCINVLIQ_prospetto riassuntivo'!$B$16-N45)*Q45</f>
        <v>72802.56054727787</v>
      </c>
      <c r="P45" s="44">
        <f>K45/(1+SUM('FNCINVLIQ_prospetto riassuntivo'!$B$32:$B$33)/'FNCINVLIQ_prospetto riassuntivo'!$B$27)^J45</f>
        <v>107.22427638566457</v>
      </c>
      <c r="Q45">
        <f>IF(J45=0,0,IF(OR(J45&lt;'FNCINVLIQ_prospetto riassuntivo'!$B$26+'FNCINVLIQ_prospetto riassuntivo'!$B$29,J45='FNCINVLIQ_prospetto riassuntivo'!$B$26+'FNCINVLIQ_prospetto riassuntivo'!$B$29),1,0))</f>
        <v>1</v>
      </c>
    </row>
    <row r="46" spans="10:17" x14ac:dyDescent="0.25">
      <c r="J46" s="43">
        <f>IF(J45=0,0,IF('FNCINVLIQ_prospetto riassuntivo'!$B$26+'FNCINVLIQ_prospetto riassuntivo'!$B$29&gt;J45,J45+1,0))</f>
        <v>56</v>
      </c>
      <c r="K46" s="44">
        <f>O45*'FNCINVLIQ_prospetto riassuntivo'!$B$31*Q46</f>
        <v>121.33760091212979</v>
      </c>
      <c r="L46" s="44">
        <f t="shared" si="4"/>
        <v>1717.1730456035457</v>
      </c>
      <c r="M46" s="44">
        <f t="shared" si="5"/>
        <v>1838.5106465156755</v>
      </c>
      <c r="N46" s="45">
        <f t="shared" si="6"/>
        <v>72914.612498325674</v>
      </c>
      <c r="O46" s="44">
        <f>('FNCINVLIQ_prospetto riassuntivo'!$B$16-N46)*Q46</f>
        <v>71085.387501674326</v>
      </c>
      <c r="P46" s="44">
        <f>K46/(1+SUM('FNCINVLIQ_prospetto riassuntivo'!$B$32:$B$33)/'FNCINVLIQ_prospetto riassuntivo'!$B$27)^J46</f>
        <v>104.47802389293204</v>
      </c>
      <c r="Q46">
        <f>IF(J46=0,0,IF(OR(J46&lt;'FNCINVLIQ_prospetto riassuntivo'!$B$26+'FNCINVLIQ_prospetto riassuntivo'!$B$29,J46='FNCINVLIQ_prospetto riassuntivo'!$B$26+'FNCINVLIQ_prospetto riassuntivo'!$B$29),1,0))</f>
        <v>1</v>
      </c>
    </row>
    <row r="47" spans="10:17" x14ac:dyDescent="0.25">
      <c r="J47" s="43">
        <f>IF(J46=0,0,IF('FNCINVLIQ_prospetto riassuntivo'!$B$26+'FNCINVLIQ_prospetto riassuntivo'!$B$29&gt;J46,J46+1,0))</f>
        <v>57</v>
      </c>
      <c r="K47" s="44">
        <f>O46*'FNCINVLIQ_prospetto riassuntivo'!$B$31*Q47</f>
        <v>118.47564583612389</v>
      </c>
      <c r="L47" s="44">
        <f t="shared" si="4"/>
        <v>1720.0350006795516</v>
      </c>
      <c r="M47" s="44">
        <f t="shared" si="5"/>
        <v>1838.5106465156755</v>
      </c>
      <c r="N47" s="45">
        <f t="shared" si="6"/>
        <v>74634.647499005223</v>
      </c>
      <c r="O47" s="44">
        <f>('FNCINVLIQ_prospetto riassuntivo'!$B$16-N47)*Q47</f>
        <v>69365.352500994777</v>
      </c>
      <c r="P47" s="44">
        <f>K47/(1+SUM('FNCINVLIQ_prospetto riassuntivo'!$B$32:$B$33)/'FNCINVLIQ_prospetto riassuntivo'!$B$27)^J47</f>
        <v>101.74157210310682</v>
      </c>
      <c r="Q47">
        <f>IF(J47=0,0,IF(OR(J47&lt;'FNCINVLIQ_prospetto riassuntivo'!$B$26+'FNCINVLIQ_prospetto riassuntivo'!$B$29,J47='FNCINVLIQ_prospetto riassuntivo'!$B$26+'FNCINVLIQ_prospetto riassuntivo'!$B$29),1,0))</f>
        <v>1</v>
      </c>
    </row>
    <row r="48" spans="10:17" x14ac:dyDescent="0.25">
      <c r="J48" s="43">
        <f>IF(J47=0,0,IF('FNCINVLIQ_prospetto riassuntivo'!$B$26+'FNCINVLIQ_prospetto riassuntivo'!$B$29&gt;J47,J47+1,0))</f>
        <v>58</v>
      </c>
      <c r="K48" s="44">
        <f>O47*'FNCINVLIQ_prospetto riassuntivo'!$B$31*Q48</f>
        <v>115.60892083499131</v>
      </c>
      <c r="L48" s="44">
        <f t="shared" si="4"/>
        <v>1722.9017256806842</v>
      </c>
      <c r="M48" s="44">
        <f t="shared" si="5"/>
        <v>1838.5106465156755</v>
      </c>
      <c r="N48" s="45">
        <f t="shared" si="6"/>
        <v>76357.549224685907</v>
      </c>
      <c r="O48" s="44">
        <f>('FNCINVLIQ_prospetto riassuntivo'!$B$16-N48)*Q48</f>
        <v>67642.450775314093</v>
      </c>
      <c r="P48" s="44">
        <f>K48/(1+SUM('FNCINVLIQ_prospetto riassuntivo'!$B$32:$B$33)/'FNCINVLIQ_prospetto riassuntivo'!$B$27)^J48</f>
        <v>99.014892381213713</v>
      </c>
      <c r="Q48">
        <f>IF(J48=0,0,IF(OR(J48&lt;'FNCINVLIQ_prospetto riassuntivo'!$B$26+'FNCINVLIQ_prospetto riassuntivo'!$B$29,J48='FNCINVLIQ_prospetto riassuntivo'!$B$26+'FNCINVLIQ_prospetto riassuntivo'!$B$29),1,0))</f>
        <v>1</v>
      </c>
    </row>
    <row r="49" spans="10:17" x14ac:dyDescent="0.25">
      <c r="J49" s="43">
        <f>IF(J48=0,0,IF('FNCINVLIQ_prospetto riassuntivo'!$B$26+'FNCINVLIQ_prospetto riassuntivo'!$B$29&gt;J48,J48+1,0))</f>
        <v>59</v>
      </c>
      <c r="K49" s="44">
        <f>O48*'FNCINVLIQ_prospetto riassuntivo'!$B$31*Q49</f>
        <v>112.73741795885682</v>
      </c>
      <c r="L49" s="44">
        <f t="shared" si="4"/>
        <v>1725.7732285568186</v>
      </c>
      <c r="M49" s="44">
        <f t="shared" si="5"/>
        <v>1838.5106465156755</v>
      </c>
      <c r="N49" s="45">
        <f t="shared" si="6"/>
        <v>78083.322453242727</v>
      </c>
      <c r="O49" s="44">
        <f>('FNCINVLIQ_prospetto riassuntivo'!$B$16-N49)*Q49</f>
        <v>65916.677546757273</v>
      </c>
      <c r="P49" s="44">
        <f>K49/(1+SUM('FNCINVLIQ_prospetto riassuntivo'!$B$32:$B$33)/'FNCINVLIQ_prospetto riassuntivo'!$B$27)^J49</f>
        <v>96.297956171173666</v>
      </c>
      <c r="Q49">
        <f>IF(J49=0,0,IF(OR(J49&lt;'FNCINVLIQ_prospetto riassuntivo'!$B$26+'FNCINVLIQ_prospetto riassuntivo'!$B$29,J49='FNCINVLIQ_prospetto riassuntivo'!$B$26+'FNCINVLIQ_prospetto riassuntivo'!$B$29),1,0))</f>
        <v>1</v>
      </c>
    </row>
    <row r="50" spans="10:17" x14ac:dyDescent="0.25">
      <c r="J50" s="43">
        <f>IF(J49=0,0,IF('FNCINVLIQ_prospetto riassuntivo'!$B$26+'FNCINVLIQ_prospetto riassuntivo'!$B$29&gt;J49,J49+1,0))</f>
        <v>60</v>
      </c>
      <c r="K50" s="44">
        <f>O49*'FNCINVLIQ_prospetto riassuntivo'!$B$31*Q50</f>
        <v>109.86112924459546</v>
      </c>
      <c r="L50" s="44">
        <f t="shared" si="4"/>
        <v>1728.64951727108</v>
      </c>
      <c r="M50" s="44">
        <f t="shared" si="5"/>
        <v>1838.5106465156755</v>
      </c>
      <c r="N50" s="45">
        <f t="shared" si="6"/>
        <v>79811.971970513812</v>
      </c>
      <c r="O50" s="44">
        <f>('FNCINVLIQ_prospetto riassuntivo'!$B$16-N50)*Q50</f>
        <v>64188.028029486188</v>
      </c>
      <c r="P50" s="44">
        <f>K50/(1+SUM('FNCINVLIQ_prospetto riassuntivo'!$B$32:$B$33)/'FNCINVLIQ_prospetto riassuntivo'!$B$27)^J50</f>
        <v>93.590734995591134</v>
      </c>
      <c r="Q50">
        <f>IF(J50=0,0,IF(OR(J50&lt;'FNCINVLIQ_prospetto riassuntivo'!$B$26+'FNCINVLIQ_prospetto riassuntivo'!$B$29,J50='FNCINVLIQ_prospetto riassuntivo'!$B$26+'FNCINVLIQ_prospetto riassuntivo'!$B$29),1,0))</f>
        <v>1</v>
      </c>
    </row>
    <row r="51" spans="10:17" x14ac:dyDescent="0.25">
      <c r="J51" s="43">
        <f>IF(J50=0,0,IF('FNCINVLIQ_prospetto riassuntivo'!$B$26+'FNCINVLIQ_prospetto riassuntivo'!$B$29&gt;J50,J50+1,0))</f>
        <v>61</v>
      </c>
      <c r="K51" s="44">
        <f>O50*'FNCINVLIQ_prospetto riassuntivo'!$B$31*Q51</f>
        <v>106.98004671581032</v>
      </c>
      <c r="L51" s="44">
        <f t="shared" si="4"/>
        <v>1731.5305997998653</v>
      </c>
      <c r="M51" s="44">
        <f t="shared" si="5"/>
        <v>1838.5106465156755</v>
      </c>
      <c r="N51" s="45">
        <f t="shared" si="6"/>
        <v>81543.502570313678</v>
      </c>
      <c r="O51" s="44">
        <f>('FNCINVLIQ_prospetto riassuntivo'!$B$16-N51)*Q51</f>
        <v>62456.497429686322</v>
      </c>
      <c r="P51" s="44">
        <f>K51/(1+SUM('FNCINVLIQ_prospetto riassuntivo'!$B$32:$B$33)/'FNCINVLIQ_prospetto riassuntivo'!$B$27)^J51</f>
        <v>90.893200455541219</v>
      </c>
      <c r="Q51">
        <f>IF(J51=0,0,IF(OR(J51&lt;'FNCINVLIQ_prospetto riassuntivo'!$B$26+'FNCINVLIQ_prospetto riassuntivo'!$B$29,J51='FNCINVLIQ_prospetto riassuntivo'!$B$26+'FNCINVLIQ_prospetto riassuntivo'!$B$29),1,0))</f>
        <v>1</v>
      </c>
    </row>
    <row r="52" spans="10:17" x14ac:dyDescent="0.25">
      <c r="J52" s="43">
        <f>IF(J51=0,0,IF('FNCINVLIQ_prospetto riassuntivo'!$B$26+'FNCINVLIQ_prospetto riassuntivo'!$B$29&gt;J51,J51+1,0))</f>
        <v>62</v>
      </c>
      <c r="K52" s="44">
        <f>O51*'FNCINVLIQ_prospetto riassuntivo'!$B$31*Q52</f>
        <v>104.09416238281054</v>
      </c>
      <c r="L52" s="44">
        <f t="shared" si="4"/>
        <v>1734.416484132865</v>
      </c>
      <c r="M52" s="44">
        <f t="shared" si="5"/>
        <v>1838.5106465156755</v>
      </c>
      <c r="N52" s="45">
        <f t="shared" si="6"/>
        <v>83277.919054446538</v>
      </c>
      <c r="O52" s="44">
        <f>('FNCINVLIQ_prospetto riassuntivo'!$B$16-N52)*Q52</f>
        <v>60722.080945553462</v>
      </c>
      <c r="P52" s="44">
        <f>K52/(1+SUM('FNCINVLIQ_prospetto riassuntivo'!$B$32:$B$33)/'FNCINVLIQ_prospetto riassuntivo'!$B$27)^J52</f>
        <v>88.20532423035813</v>
      </c>
      <c r="Q52">
        <f>IF(J52=0,0,IF(OR(J52&lt;'FNCINVLIQ_prospetto riassuntivo'!$B$26+'FNCINVLIQ_prospetto riassuntivo'!$B$29,J52='FNCINVLIQ_prospetto riassuntivo'!$B$26+'FNCINVLIQ_prospetto riassuntivo'!$B$29),1,0))</f>
        <v>1</v>
      </c>
    </row>
    <row r="53" spans="10:17" x14ac:dyDescent="0.25">
      <c r="J53" s="43">
        <f>IF(J52=0,0,IF('FNCINVLIQ_prospetto riassuntivo'!$B$26+'FNCINVLIQ_prospetto riassuntivo'!$B$29&gt;J52,J52+1,0))</f>
        <v>63</v>
      </c>
      <c r="K53" s="44">
        <f>O52*'FNCINVLIQ_prospetto riassuntivo'!$B$31*Q53</f>
        <v>101.20346824258911</v>
      </c>
      <c r="L53" s="44">
        <f t="shared" si="4"/>
        <v>1737.3071782730863</v>
      </c>
      <c r="M53" s="44">
        <f t="shared" si="5"/>
        <v>1838.5106465156755</v>
      </c>
      <c r="N53" s="45">
        <f t="shared" si="6"/>
        <v>85015.226232719622</v>
      </c>
      <c r="O53" s="44">
        <f>('FNCINVLIQ_prospetto riassuntivo'!$B$16-N53)*Q53</f>
        <v>58984.773767280378</v>
      </c>
      <c r="P53" s="44">
        <f>K53/(1+SUM('FNCINVLIQ_prospetto riassuntivo'!$B$32:$B$33)/'FNCINVLIQ_prospetto riassuntivo'!$B$27)^J53</f>
        <v>85.527078077423724</v>
      </c>
      <c r="Q53">
        <f>IF(J53=0,0,IF(OR(J53&lt;'FNCINVLIQ_prospetto riassuntivo'!$B$26+'FNCINVLIQ_prospetto riassuntivo'!$B$29,J53='FNCINVLIQ_prospetto riassuntivo'!$B$26+'FNCINVLIQ_prospetto riassuntivo'!$B$29),1,0))</f>
        <v>1</v>
      </c>
    </row>
    <row r="54" spans="10:17" x14ac:dyDescent="0.25">
      <c r="J54" s="43">
        <f>IF(J53=0,0,IF('FNCINVLIQ_prospetto riassuntivo'!$B$26+'FNCINVLIQ_prospetto riassuntivo'!$B$29&gt;J53,J53+1,0))</f>
        <v>64</v>
      </c>
      <c r="K54" s="44">
        <f>O53*'FNCINVLIQ_prospetto riassuntivo'!$B$31*Q54</f>
        <v>98.307956278800631</v>
      </c>
      <c r="L54" s="44">
        <f t="shared" si="4"/>
        <v>1740.2026902368748</v>
      </c>
      <c r="M54" s="44">
        <f t="shared" si="5"/>
        <v>1838.5106465156755</v>
      </c>
      <c r="N54" s="45">
        <f t="shared" si="6"/>
        <v>86755.428922956504</v>
      </c>
      <c r="O54" s="44">
        <f>('FNCINVLIQ_prospetto riassuntivo'!$B$16-N54)*Q54</f>
        <v>57244.571077043496</v>
      </c>
      <c r="P54" s="44">
        <f>K54/(1+SUM('FNCINVLIQ_prospetto riassuntivo'!$B$32:$B$33)/'FNCINVLIQ_prospetto riassuntivo'!$B$27)^J54</f>
        <v>82.858433831956873</v>
      </c>
      <c r="Q54">
        <f>IF(J54=0,0,IF(OR(J54&lt;'FNCINVLIQ_prospetto riassuntivo'!$B$26+'FNCINVLIQ_prospetto riassuntivo'!$B$29,J54='FNCINVLIQ_prospetto riassuntivo'!$B$26+'FNCINVLIQ_prospetto riassuntivo'!$B$29),1,0))</f>
        <v>1</v>
      </c>
    </row>
    <row r="55" spans="10:17" x14ac:dyDescent="0.25">
      <c r="J55" s="43">
        <f>IF(J54=0,0,IF('FNCINVLIQ_prospetto riassuntivo'!$B$26+'FNCINVLIQ_prospetto riassuntivo'!$B$29&gt;J54,J54+1,0))</f>
        <v>65</v>
      </c>
      <c r="K55" s="44">
        <f>O54*'FNCINVLIQ_prospetto riassuntivo'!$B$31*Q55</f>
        <v>95.407618461739162</v>
      </c>
      <c r="L55" s="44">
        <f t="shared" si="4"/>
        <v>1743.1030280539362</v>
      </c>
      <c r="M55" s="44">
        <f t="shared" si="5"/>
        <v>1838.5106465156755</v>
      </c>
      <c r="N55" s="45">
        <f t="shared" si="6"/>
        <v>88498.531951010445</v>
      </c>
      <c r="O55" s="44">
        <f>('FNCINVLIQ_prospetto riassuntivo'!$B$16-N55)*Q55</f>
        <v>55501.468048989555</v>
      </c>
      <c r="P55" s="44">
        <f>K55/(1+SUM('FNCINVLIQ_prospetto riassuntivo'!$B$32:$B$33)/'FNCINVLIQ_prospetto riassuntivo'!$B$27)^J55</f>
        <v>80.199363406803172</v>
      </c>
      <c r="Q55">
        <f>IF(J55=0,0,IF(OR(J55&lt;'FNCINVLIQ_prospetto riassuntivo'!$B$26+'FNCINVLIQ_prospetto riassuntivo'!$B$29,J55='FNCINVLIQ_prospetto riassuntivo'!$B$26+'FNCINVLIQ_prospetto riassuntivo'!$B$29),1,0))</f>
        <v>1</v>
      </c>
    </row>
    <row r="56" spans="10:17" x14ac:dyDescent="0.25">
      <c r="J56" s="43">
        <f>IF(J55=0,0,IF('FNCINVLIQ_prospetto riassuntivo'!$B$26+'FNCINVLIQ_prospetto riassuntivo'!$B$29&gt;J55,J55+1,0))</f>
        <v>66</v>
      </c>
      <c r="K56" s="44">
        <f>O55*'FNCINVLIQ_prospetto riassuntivo'!$B$31*Q56</f>
        <v>92.502446748315933</v>
      </c>
      <c r="L56" s="44">
        <f t="shared" si="4"/>
        <v>1746.0081997673597</v>
      </c>
      <c r="M56" s="44">
        <f t="shared" si="5"/>
        <v>1838.5106465156755</v>
      </c>
      <c r="N56" s="45">
        <f t="shared" si="6"/>
        <v>90244.540150777801</v>
      </c>
      <c r="O56" s="44">
        <f>('FNCINVLIQ_prospetto riassuntivo'!$B$16-N56)*Q56</f>
        <v>53755.459849222199</v>
      </c>
      <c r="P56" s="44">
        <f>K56/(1+SUM('FNCINVLIQ_prospetto riassuntivo'!$B$32:$B$33)/'FNCINVLIQ_prospetto riassuntivo'!$B$27)^J56</f>
        <v>77.549838792225543</v>
      </c>
      <c r="Q56">
        <f>IF(J56=0,0,IF(OR(J56&lt;'FNCINVLIQ_prospetto riassuntivo'!$B$26+'FNCINVLIQ_prospetto riassuntivo'!$B$29,J56='FNCINVLIQ_prospetto riassuntivo'!$B$26+'FNCINVLIQ_prospetto riassuntivo'!$B$29),1,0))</f>
        <v>1</v>
      </c>
    </row>
    <row r="57" spans="10:17" x14ac:dyDescent="0.25">
      <c r="J57" s="43">
        <f>IF(J56=0,0,IF('FNCINVLIQ_prospetto riassuntivo'!$B$26+'FNCINVLIQ_prospetto riassuntivo'!$B$29&gt;J56,J56+1,0))</f>
        <v>67</v>
      </c>
      <c r="K57" s="44">
        <f>O56*'FNCINVLIQ_prospetto riassuntivo'!$B$31*Q57</f>
        <v>89.592433082037005</v>
      </c>
      <c r="L57" s="44">
        <f t="shared" si="4"/>
        <v>1748.9182134336386</v>
      </c>
      <c r="M57" s="44">
        <f t="shared" si="5"/>
        <v>1838.5106465156755</v>
      </c>
      <c r="N57" s="45">
        <f t="shared" si="6"/>
        <v>91993.458364211445</v>
      </c>
      <c r="O57" s="44">
        <f>('FNCINVLIQ_prospetto riassuntivo'!$B$16-N57)*Q57</f>
        <v>52006.541635788555</v>
      </c>
      <c r="P57" s="44">
        <f>K57/(1+SUM('FNCINVLIQ_prospetto riassuntivo'!$B$32:$B$33)/'FNCINVLIQ_prospetto riassuntivo'!$B$27)^J57</f>
        <v>74.909832055694977</v>
      </c>
      <c r="Q57">
        <f>IF(J57=0,0,IF(OR(J57&lt;'FNCINVLIQ_prospetto riassuntivo'!$B$26+'FNCINVLIQ_prospetto riassuntivo'!$B$29,J57='FNCINVLIQ_prospetto riassuntivo'!$B$26+'FNCINVLIQ_prospetto riassuntivo'!$B$29),1,0))</f>
        <v>1</v>
      </c>
    </row>
    <row r="58" spans="10:17" x14ac:dyDescent="0.25">
      <c r="J58" s="43">
        <f>IF(J57=0,0,IF('FNCINVLIQ_prospetto riassuntivo'!$B$26+'FNCINVLIQ_prospetto riassuntivo'!$B$29&gt;J57,J57+1,0))</f>
        <v>68</v>
      </c>
      <c r="K58" s="44">
        <f>O57*'FNCINVLIQ_prospetto riassuntivo'!$B$31*Q58</f>
        <v>86.677569392980928</v>
      </c>
      <c r="L58" s="44">
        <f t="shared" si="4"/>
        <v>1751.8330771226945</v>
      </c>
      <c r="M58" s="44">
        <f t="shared" si="5"/>
        <v>1838.5106465156755</v>
      </c>
      <c r="N58" s="45">
        <f t="shared" si="6"/>
        <v>93745.291441334135</v>
      </c>
      <c r="O58" s="44">
        <f>('FNCINVLIQ_prospetto riassuntivo'!$B$16-N58)*Q58</f>
        <v>50254.708558665865</v>
      </c>
      <c r="P58" s="44">
        <f>K58/(1+SUM('FNCINVLIQ_prospetto riassuntivo'!$B$32:$B$33)/'FNCINVLIQ_prospetto riassuntivo'!$B$27)^J58</f>
        <v>72.279315341682249</v>
      </c>
      <c r="Q58">
        <f>IF(J58=0,0,IF(OR(J58&lt;'FNCINVLIQ_prospetto riassuntivo'!$B$26+'FNCINVLIQ_prospetto riassuntivo'!$B$29,J58='FNCINVLIQ_prospetto riassuntivo'!$B$26+'FNCINVLIQ_prospetto riassuntivo'!$B$29),1,0))</f>
        <v>1</v>
      </c>
    </row>
    <row r="59" spans="10:17" x14ac:dyDescent="0.25">
      <c r="J59" s="43">
        <f>IF(J58=0,0,IF('FNCINVLIQ_prospetto riassuntivo'!$B$26+'FNCINVLIQ_prospetto riassuntivo'!$B$29&gt;J58,J58+1,0))</f>
        <v>69</v>
      </c>
      <c r="K59" s="44">
        <f>O58*'FNCINVLIQ_prospetto riassuntivo'!$B$31*Q59</f>
        <v>83.757847597776447</v>
      </c>
      <c r="L59" s="44">
        <f t="shared" si="4"/>
        <v>1754.7527989178991</v>
      </c>
      <c r="M59" s="44">
        <f t="shared" si="5"/>
        <v>1838.5106465156755</v>
      </c>
      <c r="N59" s="45">
        <f t="shared" si="6"/>
        <v>95500.044240252028</v>
      </c>
      <c r="O59" s="44">
        <f>('FNCINVLIQ_prospetto riassuntivo'!$B$16-N59)*Q59</f>
        <v>48499.955759747972</v>
      </c>
      <c r="P59" s="44">
        <f>K59/(1+SUM('FNCINVLIQ_prospetto riassuntivo'!$B$32:$B$33)/'FNCINVLIQ_prospetto riassuntivo'!$B$27)^J59</f>
        <v>69.658260871449869</v>
      </c>
      <c r="Q59">
        <f>IF(J59=0,0,IF(OR(J59&lt;'FNCINVLIQ_prospetto riassuntivo'!$B$26+'FNCINVLIQ_prospetto riassuntivo'!$B$29,J59='FNCINVLIQ_prospetto riassuntivo'!$B$26+'FNCINVLIQ_prospetto riassuntivo'!$B$29),1,0))</f>
        <v>1</v>
      </c>
    </row>
    <row r="60" spans="10:17" x14ac:dyDescent="0.25">
      <c r="J60" s="43">
        <f>IF(J59=0,0,IF('FNCINVLIQ_prospetto riassuntivo'!$B$26+'FNCINVLIQ_prospetto riassuntivo'!$B$29&gt;J59,J59+1,0))</f>
        <v>70</v>
      </c>
      <c r="K60" s="44">
        <f>O59*'FNCINVLIQ_prospetto riassuntivo'!$B$31*Q60</f>
        <v>80.833259599579961</v>
      </c>
      <c r="L60" s="44">
        <f t="shared" si="4"/>
        <v>1757.6773869160954</v>
      </c>
      <c r="M60" s="44">
        <f t="shared" si="5"/>
        <v>1838.5106465156755</v>
      </c>
      <c r="N60" s="45">
        <f t="shared" si="6"/>
        <v>97257.721627168125</v>
      </c>
      <c r="O60" s="44">
        <f>('FNCINVLIQ_prospetto riassuntivo'!$B$16-N60)*Q60</f>
        <v>46742.278372831875</v>
      </c>
      <c r="P60" s="44">
        <f>K60/(1+SUM('FNCINVLIQ_prospetto riassuntivo'!$B$32:$B$33)/'FNCINVLIQ_prospetto riassuntivo'!$B$27)^J60</f>
        <v>67.046640942844746</v>
      </c>
      <c r="Q60">
        <f>IF(J60=0,0,IF(OR(J60&lt;'FNCINVLIQ_prospetto riassuntivo'!$B$26+'FNCINVLIQ_prospetto riassuntivo'!$B$29,J60='FNCINVLIQ_prospetto riassuntivo'!$B$26+'FNCINVLIQ_prospetto riassuntivo'!$B$29),1,0))</f>
        <v>1</v>
      </c>
    </row>
    <row r="61" spans="10:17" x14ac:dyDescent="0.25">
      <c r="J61" s="43">
        <f>IF(J60=0,0,IF('FNCINVLIQ_prospetto riassuntivo'!$B$26+'FNCINVLIQ_prospetto riassuntivo'!$B$29&gt;J60,J60+1,0))</f>
        <v>71</v>
      </c>
      <c r="K61" s="44">
        <f>O60*'FNCINVLIQ_prospetto riassuntivo'!$B$31*Q61</f>
        <v>77.903797288053127</v>
      </c>
      <c r="L61" s="44">
        <f t="shared" si="4"/>
        <v>1760.6068492276224</v>
      </c>
      <c r="M61" s="44">
        <f t="shared" si="5"/>
        <v>1838.5106465156755</v>
      </c>
      <c r="N61" s="45">
        <f t="shared" si="6"/>
        <v>99018.328476395749</v>
      </c>
      <c r="O61" s="44">
        <f>('FNCINVLIQ_prospetto riassuntivo'!$B$16-N61)*Q61</f>
        <v>44981.671523604251</v>
      </c>
      <c r="P61" s="44">
        <f>K61/(1+SUM('FNCINVLIQ_prospetto riassuntivo'!$B$32:$B$33)/'FNCINVLIQ_prospetto riassuntivo'!$B$27)^J61</f>
        <v>64.44442793009145</v>
      </c>
      <c r="Q61">
        <f>IF(J61=0,0,IF(OR(J61&lt;'FNCINVLIQ_prospetto riassuntivo'!$B$26+'FNCINVLIQ_prospetto riassuntivo'!$B$29,J61='FNCINVLIQ_prospetto riassuntivo'!$B$26+'FNCINVLIQ_prospetto riassuntivo'!$B$29),1,0))</f>
        <v>1</v>
      </c>
    </row>
    <row r="62" spans="10:17" x14ac:dyDescent="0.25">
      <c r="J62" s="43">
        <f>IF(J61=0,0,IF('FNCINVLIQ_prospetto riassuntivo'!$B$26+'FNCINVLIQ_prospetto riassuntivo'!$B$29&gt;J61,J61+1,0))</f>
        <v>72</v>
      </c>
      <c r="K62" s="44">
        <f>O61*'FNCINVLIQ_prospetto riassuntivo'!$B$31*Q62</f>
        <v>74.969452539340423</v>
      </c>
      <c r="L62" s="44">
        <f t="shared" si="4"/>
        <v>1763.5411939763351</v>
      </c>
      <c r="M62" s="44">
        <f t="shared" si="5"/>
        <v>1838.5106465156755</v>
      </c>
      <c r="N62" s="45">
        <f t="shared" si="6"/>
        <v>100781.86967037208</v>
      </c>
      <c r="O62" s="44">
        <f>('FNCINVLIQ_prospetto riassuntivo'!$B$16-N62)*Q62</f>
        <v>43218.130329627922</v>
      </c>
      <c r="P62" s="44">
        <f>K62/(1+SUM('FNCINVLIQ_prospetto riassuntivo'!$B$32:$B$33)/'FNCINVLIQ_prospetto riassuntivo'!$B$27)^J62</f>
        <v>61.851594283585882</v>
      </c>
      <c r="Q62">
        <f>IF(J62=0,0,IF(OR(J62&lt;'FNCINVLIQ_prospetto riassuntivo'!$B$26+'FNCINVLIQ_prospetto riassuntivo'!$B$29,J62='FNCINVLIQ_prospetto riassuntivo'!$B$26+'FNCINVLIQ_prospetto riassuntivo'!$B$29),1,0))</f>
        <v>1</v>
      </c>
    </row>
    <row r="63" spans="10:17" x14ac:dyDescent="0.25">
      <c r="J63" s="43">
        <f>IF(J62=0,0,IF('FNCINVLIQ_prospetto riassuntivo'!$B$26+'FNCINVLIQ_prospetto riassuntivo'!$B$29&gt;J62,J62+1,0))</f>
        <v>73</v>
      </c>
      <c r="K63" s="44">
        <f>O62*'FNCINVLIQ_prospetto riassuntivo'!$B$31*Q63</f>
        <v>72.030217216046537</v>
      </c>
      <c r="L63" s="44">
        <f t="shared" si="4"/>
        <v>1766.4804292996289</v>
      </c>
      <c r="M63" s="44">
        <f t="shared" si="5"/>
        <v>1838.5106465156755</v>
      </c>
      <c r="N63" s="45">
        <f t="shared" si="6"/>
        <v>102548.3500996717</v>
      </c>
      <c r="O63" s="44">
        <f>('FNCINVLIQ_prospetto riassuntivo'!$B$16-N63)*Q63</f>
        <v>41451.649900328295</v>
      </c>
      <c r="P63" s="44">
        <f>K63/(1+SUM('FNCINVLIQ_prospetto riassuntivo'!$B$32:$B$33)/'FNCINVLIQ_prospetto riassuntivo'!$B$27)^J63</f>
        <v>59.26811252968961</v>
      </c>
      <c r="Q63">
        <f>IF(J63=0,0,IF(OR(J63&lt;'FNCINVLIQ_prospetto riassuntivo'!$B$26+'FNCINVLIQ_prospetto riassuntivo'!$B$29,J63='FNCINVLIQ_prospetto riassuntivo'!$B$26+'FNCINVLIQ_prospetto riassuntivo'!$B$29),1,0))</f>
        <v>1</v>
      </c>
    </row>
    <row r="64" spans="10:17" x14ac:dyDescent="0.25">
      <c r="J64" s="43">
        <f>IF(J63=0,0,IF('FNCINVLIQ_prospetto riassuntivo'!$B$26+'FNCINVLIQ_prospetto riassuntivo'!$B$29&gt;J63,J63+1,0))</f>
        <v>74</v>
      </c>
      <c r="K64" s="44">
        <f>O63*'FNCINVLIQ_prospetto riassuntivo'!$B$31*Q64</f>
        <v>69.086083167213829</v>
      </c>
      <c r="L64" s="44">
        <f t="shared" si="4"/>
        <v>1769.4245633484616</v>
      </c>
      <c r="M64" s="44">
        <f t="shared" si="5"/>
        <v>1838.5106465156755</v>
      </c>
      <c r="N64" s="45">
        <f t="shared" si="6"/>
        <v>104317.77466302017</v>
      </c>
      <c r="O64" s="44">
        <f>('FNCINVLIQ_prospetto riassuntivo'!$B$16-N64)*Q64</f>
        <v>39682.225336979827</v>
      </c>
      <c r="P64" s="44">
        <f>K64/(1+SUM('FNCINVLIQ_prospetto riassuntivo'!$B$32:$B$33)/'FNCINVLIQ_prospetto riassuntivo'!$B$27)^J64</f>
        <v>56.693955270524725</v>
      </c>
      <c r="Q64">
        <f>IF(J64=0,0,IF(OR(J64&lt;'FNCINVLIQ_prospetto riassuntivo'!$B$26+'FNCINVLIQ_prospetto riassuntivo'!$B$29,J64='FNCINVLIQ_prospetto riassuntivo'!$B$26+'FNCINVLIQ_prospetto riassuntivo'!$B$29),1,0))</f>
        <v>1</v>
      </c>
    </row>
    <row r="65" spans="10:17" x14ac:dyDescent="0.25">
      <c r="J65" s="43">
        <f>IF(J64=0,0,IF('FNCINVLIQ_prospetto riassuntivo'!$B$26+'FNCINVLIQ_prospetto riassuntivo'!$B$29&gt;J64,J64+1,0))</f>
        <v>75</v>
      </c>
      <c r="K65" s="44">
        <f>O64*'FNCINVLIQ_prospetto riassuntivo'!$B$31*Q65</f>
        <v>66.13704222829972</v>
      </c>
      <c r="L65" s="44">
        <f t="shared" si="4"/>
        <v>1772.3736042873757</v>
      </c>
      <c r="M65" s="44">
        <f t="shared" si="5"/>
        <v>1838.5106465156755</v>
      </c>
      <c r="N65" s="45">
        <f t="shared" si="6"/>
        <v>106090.14826730755</v>
      </c>
      <c r="O65" s="44">
        <f>('FNCINVLIQ_prospetto riassuntivo'!$B$16-N65)*Q65</f>
        <v>37909.851732692448</v>
      </c>
      <c r="P65" s="44">
        <f>K65/(1+SUM('FNCINVLIQ_prospetto riassuntivo'!$B$32:$B$33)/'FNCINVLIQ_prospetto riassuntivo'!$B$27)^J65</f>
        <v>54.129095183769209</v>
      </c>
      <c r="Q65">
        <f>IF(J65=0,0,IF(OR(J65&lt;'FNCINVLIQ_prospetto riassuntivo'!$B$26+'FNCINVLIQ_prospetto riassuntivo'!$B$29,J65='FNCINVLIQ_prospetto riassuntivo'!$B$26+'FNCINVLIQ_prospetto riassuntivo'!$B$29),1,0))</f>
        <v>1</v>
      </c>
    </row>
    <row r="66" spans="10:17" x14ac:dyDescent="0.25">
      <c r="J66" s="43">
        <f>IF(J65=0,0,IF('FNCINVLIQ_prospetto riassuntivo'!$B$26+'FNCINVLIQ_prospetto riassuntivo'!$B$29&gt;J65,J65+1,0))</f>
        <v>76</v>
      </c>
      <c r="K66" s="44">
        <f>O65*'FNCINVLIQ_prospetto riassuntivo'!$B$31*Q66</f>
        <v>63.183086221154085</v>
      </c>
      <c r="L66" s="44">
        <f t="shared" si="4"/>
        <v>1775.3275602945214</v>
      </c>
      <c r="M66" s="44">
        <f t="shared" si="5"/>
        <v>1838.5106465156755</v>
      </c>
      <c r="N66" s="45">
        <f t="shared" si="6"/>
        <v>107865.47582760207</v>
      </c>
      <c r="O66" s="44">
        <f>('FNCINVLIQ_prospetto riassuntivo'!$B$16-N66)*Q66</f>
        <v>36134.524172397927</v>
      </c>
      <c r="P66" s="44">
        <f>K66/(1+SUM('FNCINVLIQ_prospetto riassuntivo'!$B$32:$B$33)/'FNCINVLIQ_prospetto riassuntivo'!$B$27)^J66</f>
        <v>51.57350502245297</v>
      </c>
      <c r="Q66">
        <f>IF(J66=0,0,IF(OR(J66&lt;'FNCINVLIQ_prospetto riassuntivo'!$B$26+'FNCINVLIQ_prospetto riassuntivo'!$B$29,J66='FNCINVLIQ_prospetto riassuntivo'!$B$26+'FNCINVLIQ_prospetto riassuntivo'!$B$29),1,0))</f>
        <v>1</v>
      </c>
    </row>
    <row r="67" spans="10:17" x14ac:dyDescent="0.25">
      <c r="J67" s="43">
        <f>IF(J66=0,0,IF('FNCINVLIQ_prospetto riassuntivo'!$B$26+'FNCINVLIQ_prospetto riassuntivo'!$B$29&gt;J66,J66+1,0))</f>
        <v>77</v>
      </c>
      <c r="K67" s="44">
        <f>O66*'FNCINVLIQ_prospetto riassuntivo'!$B$31*Q67</f>
        <v>60.22420695399655</v>
      </c>
      <c r="L67" s="44">
        <f t="shared" ref="L67:L98" si="7">M67-K67</f>
        <v>1778.2864395616789</v>
      </c>
      <c r="M67" s="44">
        <f t="shared" si="5"/>
        <v>1838.5106465156755</v>
      </c>
      <c r="N67" s="45">
        <f t="shared" si="6"/>
        <v>109643.76226716375</v>
      </c>
      <c r="O67" s="44">
        <f>('FNCINVLIQ_prospetto riassuntivo'!$B$16-N67)*Q67</f>
        <v>34356.237732836249</v>
      </c>
      <c r="P67" s="44">
        <f>K67/(1+SUM('FNCINVLIQ_prospetto riassuntivo'!$B$32:$B$33)/'FNCINVLIQ_prospetto riassuntivo'!$B$27)^J67</f>
        <v>49.027157614754252</v>
      </c>
      <c r="Q67">
        <f>IF(J67=0,0,IF(OR(J67&lt;'FNCINVLIQ_prospetto riassuntivo'!$B$26+'FNCINVLIQ_prospetto riassuntivo'!$B$29,J67='FNCINVLIQ_prospetto riassuntivo'!$B$26+'FNCINVLIQ_prospetto riassuntivo'!$B$29),1,0))</f>
        <v>1</v>
      </c>
    </row>
    <row r="68" spans="10:17" x14ac:dyDescent="0.25">
      <c r="J68" s="43">
        <f>IF(J67=0,0,IF('FNCINVLIQ_prospetto riassuntivo'!$B$26+'FNCINVLIQ_prospetto riassuntivo'!$B$29&gt;J67,J67+1,0))</f>
        <v>78</v>
      </c>
      <c r="K68" s="44">
        <f>O67*'FNCINVLIQ_prospetto riassuntivo'!$B$31*Q68</f>
        <v>57.260396221393755</v>
      </c>
      <c r="L68" s="44">
        <f t="shared" si="7"/>
        <v>1781.2502502942818</v>
      </c>
      <c r="M68" s="44">
        <f t="shared" ref="M68:M98" si="8">$M$3*Q68</f>
        <v>1838.5106465156755</v>
      </c>
      <c r="N68" s="45">
        <f t="shared" ref="N68:N98" si="9">(L68+N67)*Q68</f>
        <v>111425.01251745803</v>
      </c>
      <c r="O68" s="44">
        <f>('FNCINVLIQ_prospetto riassuntivo'!$B$16-N68)*Q68</f>
        <v>32574.987482541968</v>
      </c>
      <c r="P68" s="44">
        <f>K68/(1+SUM('FNCINVLIQ_prospetto riassuntivo'!$B$32:$B$33)/'FNCINVLIQ_prospetto riassuntivo'!$B$27)^J68</f>
        <v>46.490025863796703</v>
      </c>
      <c r="Q68">
        <f>IF(J68=0,0,IF(OR(J68&lt;'FNCINVLIQ_prospetto riassuntivo'!$B$26+'FNCINVLIQ_prospetto riassuntivo'!$B$29,J68='FNCINVLIQ_prospetto riassuntivo'!$B$26+'FNCINVLIQ_prospetto riassuntivo'!$B$29),1,0))</f>
        <v>1</v>
      </c>
    </row>
    <row r="69" spans="10:17" x14ac:dyDescent="0.25">
      <c r="J69" s="43">
        <f>IF(J68=0,0,IF('FNCINVLIQ_prospetto riassuntivo'!$B$26+'FNCINVLIQ_prospetto riassuntivo'!$B$29&gt;J68,J68+1,0))</f>
        <v>79</v>
      </c>
      <c r="K69" s="44">
        <f>O68*'FNCINVLIQ_prospetto riassuntivo'!$B$31*Q69</f>
        <v>54.291645804236616</v>
      </c>
      <c r="L69" s="44">
        <f t="shared" si="7"/>
        <v>1784.2190007114389</v>
      </c>
      <c r="M69" s="44">
        <f t="shared" si="8"/>
        <v>1838.5106465156755</v>
      </c>
      <c r="N69" s="45">
        <f t="shared" si="9"/>
        <v>113209.23151816947</v>
      </c>
      <c r="O69" s="44">
        <f>('FNCINVLIQ_prospetto riassuntivo'!$B$16-N69)*Q69</f>
        <v>30790.768481830528</v>
      </c>
      <c r="P69" s="44">
        <f>K69/(1+SUM('FNCINVLIQ_prospetto riassuntivo'!$B$32:$B$33)/'FNCINVLIQ_prospetto riassuntivo'!$B$27)^J69</f>
        <v>43.962082747446971</v>
      </c>
      <c r="Q69">
        <f>IF(J69=0,0,IF(OR(J69&lt;'FNCINVLIQ_prospetto riassuntivo'!$B$26+'FNCINVLIQ_prospetto riassuntivo'!$B$29,J69='FNCINVLIQ_prospetto riassuntivo'!$B$26+'FNCINVLIQ_prospetto riassuntivo'!$B$29),1,0))</f>
        <v>1</v>
      </c>
    </row>
    <row r="70" spans="10:17" x14ac:dyDescent="0.25">
      <c r="J70" s="43">
        <f>IF(J69=0,0,IF('FNCINVLIQ_prospetto riassuntivo'!$B$26+'FNCINVLIQ_prospetto riassuntivo'!$B$29&gt;J69,J69+1,0))</f>
        <v>80</v>
      </c>
      <c r="K70" s="44">
        <f>O69*'FNCINVLIQ_prospetto riassuntivo'!$B$31*Q70</f>
        <v>51.317947469717552</v>
      </c>
      <c r="L70" s="44">
        <f t="shared" si="7"/>
        <v>1787.1926990459579</v>
      </c>
      <c r="M70" s="44">
        <f t="shared" si="8"/>
        <v>1838.5106465156755</v>
      </c>
      <c r="N70" s="45">
        <f t="shared" si="9"/>
        <v>114996.42421721543</v>
      </c>
      <c r="O70" s="44">
        <f>('FNCINVLIQ_prospetto riassuntivo'!$B$16-N70)*Q70</f>
        <v>29003.575782784566</v>
      </c>
      <c r="P70" s="44">
        <f>K70/(1+SUM('FNCINVLIQ_prospetto riassuntivo'!$B$32:$B$33)/'FNCINVLIQ_prospetto riassuntivo'!$B$27)^J70</f>
        <v>41.443301318112859</v>
      </c>
      <c r="Q70">
        <f>IF(J70=0,0,IF(OR(J70&lt;'FNCINVLIQ_prospetto riassuntivo'!$B$26+'FNCINVLIQ_prospetto riassuntivo'!$B$29,J70='FNCINVLIQ_prospetto riassuntivo'!$B$26+'FNCINVLIQ_prospetto riassuntivo'!$B$29),1,0))</f>
        <v>1</v>
      </c>
    </row>
    <row r="71" spans="10:17" x14ac:dyDescent="0.25">
      <c r="J71" s="43">
        <f>IF(J70=0,0,IF('FNCINVLIQ_prospetto riassuntivo'!$B$26+'FNCINVLIQ_prospetto riassuntivo'!$B$29&gt;J70,J70+1,0))</f>
        <v>81</v>
      </c>
      <c r="K71" s="44">
        <f>O70*'FNCINVLIQ_prospetto riassuntivo'!$B$31*Q71</f>
        <v>48.339292971307614</v>
      </c>
      <c r="L71" s="44">
        <f t="shared" si="7"/>
        <v>1790.1713535443678</v>
      </c>
      <c r="M71" s="44">
        <f t="shared" si="8"/>
        <v>1838.5106465156755</v>
      </c>
      <c r="N71" s="45">
        <f t="shared" si="9"/>
        <v>116786.5955707598</v>
      </c>
      <c r="O71" s="44">
        <f>('FNCINVLIQ_prospetto riassuntivo'!$B$16-N71)*Q71</f>
        <v>27213.404429240196</v>
      </c>
      <c r="P71" s="44">
        <f>K71/(1+SUM('FNCINVLIQ_prospetto riassuntivo'!$B$32:$B$33)/'FNCINVLIQ_prospetto riassuntivo'!$B$27)^J71</f>
        <v>38.933654702541936</v>
      </c>
      <c r="Q71">
        <f>IF(J71=0,0,IF(OR(J71&lt;'FNCINVLIQ_prospetto riassuntivo'!$B$26+'FNCINVLIQ_prospetto riassuntivo'!$B$29,J71='FNCINVLIQ_prospetto riassuntivo'!$B$26+'FNCINVLIQ_prospetto riassuntivo'!$B$29),1,0))</f>
        <v>1</v>
      </c>
    </row>
    <row r="72" spans="10:17" x14ac:dyDescent="0.25">
      <c r="J72" s="43">
        <f>IF(J71=0,0,IF('FNCINVLIQ_prospetto riassuntivo'!$B$26+'FNCINVLIQ_prospetto riassuntivo'!$B$29&gt;J71,J71+1,0))</f>
        <v>82</v>
      </c>
      <c r="K72" s="44">
        <f>O71*'FNCINVLIQ_prospetto riassuntivo'!$B$31*Q72</f>
        <v>45.355674048733661</v>
      </c>
      <c r="L72" s="44">
        <f t="shared" si="7"/>
        <v>1793.1549724669419</v>
      </c>
      <c r="M72" s="44">
        <f t="shared" si="8"/>
        <v>1838.5106465156755</v>
      </c>
      <c r="N72" s="45">
        <f t="shared" si="9"/>
        <v>118579.75054322675</v>
      </c>
      <c r="O72" s="44">
        <f>('FNCINVLIQ_prospetto riassuntivo'!$B$16-N72)*Q72</f>
        <v>25420.24945677325</v>
      </c>
      <c r="P72" s="44">
        <f>K72/(1+SUM('FNCINVLIQ_prospetto riassuntivo'!$B$32:$B$33)/'FNCINVLIQ_prospetto riassuntivo'!$B$27)^J72</f>
        <v>36.43311610162079</v>
      </c>
      <c r="Q72">
        <f>IF(J72=0,0,IF(OR(J72&lt;'FNCINVLIQ_prospetto riassuntivo'!$B$26+'FNCINVLIQ_prospetto riassuntivo'!$B$29,J72='FNCINVLIQ_prospetto riassuntivo'!$B$26+'FNCINVLIQ_prospetto riassuntivo'!$B$29),1,0))</f>
        <v>1</v>
      </c>
    </row>
    <row r="73" spans="10:17" x14ac:dyDescent="0.25">
      <c r="J73" s="43">
        <f>IF(J72=0,0,IF('FNCINVLIQ_prospetto riassuntivo'!$B$26+'FNCINVLIQ_prospetto riassuntivo'!$B$29&gt;J72,J72+1,0))</f>
        <v>83</v>
      </c>
      <c r="K73" s="44">
        <f>O72*'FNCINVLIQ_prospetto riassuntivo'!$B$31*Q73</f>
        <v>42.367082427955417</v>
      </c>
      <c r="L73" s="44">
        <f t="shared" si="7"/>
        <v>1796.1435640877201</v>
      </c>
      <c r="M73" s="44">
        <f t="shared" si="8"/>
        <v>1838.5106465156755</v>
      </c>
      <c r="N73" s="45">
        <f t="shared" si="9"/>
        <v>120375.89410731447</v>
      </c>
      <c r="O73" s="44">
        <f>('FNCINVLIQ_prospetto riassuntivo'!$B$16-N73)*Q73</f>
        <v>23624.105892685533</v>
      </c>
      <c r="P73" s="44">
        <f>K73/(1+SUM('FNCINVLIQ_prospetto riassuntivo'!$B$32:$B$33)/'FNCINVLIQ_prospetto riassuntivo'!$B$27)^J73</f>
        <v>33.941658790174785</v>
      </c>
      <c r="Q73">
        <f>IF(J73=0,0,IF(OR(J73&lt;'FNCINVLIQ_prospetto riassuntivo'!$B$26+'FNCINVLIQ_prospetto riassuntivo'!$B$29,J73='FNCINVLIQ_prospetto riassuntivo'!$B$26+'FNCINVLIQ_prospetto riassuntivo'!$B$29),1,0))</f>
        <v>1</v>
      </c>
    </row>
    <row r="74" spans="10:17" x14ac:dyDescent="0.25">
      <c r="J74" s="43">
        <f>IF(J73=0,0,IF('FNCINVLIQ_prospetto riassuntivo'!$B$26+'FNCINVLIQ_prospetto riassuntivo'!$B$29&gt;J73,J73+1,0))</f>
        <v>84</v>
      </c>
      <c r="K74" s="44">
        <f>O73*'FNCINVLIQ_prospetto riassuntivo'!$B$31*Q74</f>
        <v>39.373509821142555</v>
      </c>
      <c r="L74" s="44">
        <f t="shared" si="7"/>
        <v>1799.137136694533</v>
      </c>
      <c r="M74" s="44">
        <f t="shared" si="8"/>
        <v>1838.5106465156755</v>
      </c>
      <c r="N74" s="45">
        <f t="shared" si="9"/>
        <v>122175.03124400901</v>
      </c>
      <c r="O74" s="44">
        <f>('FNCINVLIQ_prospetto riassuntivo'!$B$16-N74)*Q74</f>
        <v>21824.968755990994</v>
      </c>
      <c r="P74" s="44">
        <f>K74/(1+SUM('FNCINVLIQ_prospetto riassuntivo'!$B$32:$B$33)/'FNCINVLIQ_prospetto riassuntivo'!$B$27)^J74</f>
        <v>31.459256116768326</v>
      </c>
      <c r="Q74">
        <f>IF(J74=0,0,IF(OR(J74&lt;'FNCINVLIQ_prospetto riassuntivo'!$B$26+'FNCINVLIQ_prospetto riassuntivo'!$B$29,J74='FNCINVLIQ_prospetto riassuntivo'!$B$26+'FNCINVLIQ_prospetto riassuntivo'!$B$29),1,0))</f>
        <v>1</v>
      </c>
    </row>
    <row r="75" spans="10:17" x14ac:dyDescent="0.25">
      <c r="J75" s="43">
        <f>IF(J74=0,0,IF('FNCINVLIQ_prospetto riassuntivo'!$B$26+'FNCINVLIQ_prospetto riassuntivo'!$B$29&gt;J74,J74+1,0))</f>
        <v>85</v>
      </c>
      <c r="K75" s="44">
        <f>O74*'FNCINVLIQ_prospetto riassuntivo'!$B$31*Q75</f>
        <v>36.374947926651657</v>
      </c>
      <c r="L75" s="44">
        <f t="shared" si="7"/>
        <v>1802.1356985890238</v>
      </c>
      <c r="M75" s="44">
        <f t="shared" si="8"/>
        <v>1838.5106465156755</v>
      </c>
      <c r="N75" s="45">
        <f t="shared" si="9"/>
        <v>123977.16694259804</v>
      </c>
      <c r="O75" s="44">
        <f>('FNCINVLIQ_prospetto riassuntivo'!$B$16-N75)*Q75</f>
        <v>20022.833057401964</v>
      </c>
      <c r="P75" s="44">
        <f>K75/(1+SUM('FNCINVLIQ_prospetto riassuntivo'!$B$32:$B$33)/'FNCINVLIQ_prospetto riassuntivo'!$B$27)^J75</f>
        <v>28.985881503505663</v>
      </c>
      <c r="Q75">
        <f>IF(J75=0,0,IF(OR(J75&lt;'FNCINVLIQ_prospetto riassuntivo'!$B$26+'FNCINVLIQ_prospetto riassuntivo'!$B$29,J75='FNCINVLIQ_prospetto riassuntivo'!$B$26+'FNCINVLIQ_prospetto riassuntivo'!$B$29),1,0))</f>
        <v>1</v>
      </c>
    </row>
    <row r="76" spans="10:17" x14ac:dyDescent="0.25">
      <c r="J76" s="43">
        <f>IF(J75=0,0,IF('FNCINVLIQ_prospetto riassuntivo'!$B$26+'FNCINVLIQ_prospetto riassuntivo'!$B$29&gt;J75,J75+1,0))</f>
        <v>86</v>
      </c>
      <c r="K76" s="44">
        <f>O75*'FNCINVLIQ_prospetto riassuntivo'!$B$31*Q76</f>
        <v>33.371388429003275</v>
      </c>
      <c r="L76" s="44">
        <f t="shared" si="7"/>
        <v>1805.1392580866723</v>
      </c>
      <c r="M76" s="44">
        <f t="shared" si="8"/>
        <v>1838.5106465156755</v>
      </c>
      <c r="N76" s="45">
        <f t="shared" si="9"/>
        <v>125782.3062006847</v>
      </c>
      <c r="O76" s="44">
        <f>('FNCINVLIQ_prospetto riassuntivo'!$B$16-N76)*Q76</f>
        <v>18217.693799315297</v>
      </c>
      <c r="P76" s="44">
        <f>K76/(1+SUM('FNCINVLIQ_prospetto riassuntivo'!$B$32:$B$33)/'FNCINVLIQ_prospetto riassuntivo'!$B$27)^J76</f>
        <v>26.521508445832268</v>
      </c>
      <c r="Q76">
        <f>IF(J76=0,0,IF(OR(J76&lt;'FNCINVLIQ_prospetto riassuntivo'!$B$26+'FNCINVLIQ_prospetto riassuntivo'!$B$29,J76='FNCINVLIQ_prospetto riassuntivo'!$B$26+'FNCINVLIQ_prospetto riassuntivo'!$B$29),1,0))</f>
        <v>1</v>
      </c>
    </row>
    <row r="77" spans="10:17" x14ac:dyDescent="0.25">
      <c r="J77" s="43">
        <f>IF(J76=0,0,IF('FNCINVLIQ_prospetto riassuntivo'!$B$26+'FNCINVLIQ_prospetto riassuntivo'!$B$29&gt;J76,J76+1,0))</f>
        <v>87</v>
      </c>
      <c r="K77" s="44">
        <f>O76*'FNCINVLIQ_prospetto riassuntivo'!$B$31*Q77</f>
        <v>30.362822998858832</v>
      </c>
      <c r="L77" s="44">
        <f t="shared" si="7"/>
        <v>1808.1478235168167</v>
      </c>
      <c r="M77" s="44">
        <f t="shared" si="8"/>
        <v>1838.5106465156755</v>
      </c>
      <c r="N77" s="45">
        <f t="shared" si="9"/>
        <v>127590.45402420152</v>
      </c>
      <c r="O77" s="44">
        <f>('FNCINVLIQ_prospetto riassuntivo'!$B$16-N77)*Q77</f>
        <v>16409.545975798479</v>
      </c>
      <c r="P77" s="44">
        <f>K77/(1+SUM('FNCINVLIQ_prospetto riassuntivo'!$B$32:$B$33)/'FNCINVLIQ_prospetto riassuntivo'!$B$27)^J77</f>
        <v>24.066110512336756</v>
      </c>
      <c r="Q77">
        <f>IF(J77=0,0,IF(OR(J77&lt;'FNCINVLIQ_prospetto riassuntivo'!$B$26+'FNCINVLIQ_prospetto riassuntivo'!$B$29,J77='FNCINVLIQ_prospetto riassuntivo'!$B$26+'FNCINVLIQ_prospetto riassuntivo'!$B$29),1,0))</f>
        <v>1</v>
      </c>
    </row>
    <row r="78" spans="10:17" x14ac:dyDescent="0.25">
      <c r="J78" s="43">
        <f>IF(J77=0,0,IF('FNCINVLIQ_prospetto riassuntivo'!$B$26+'FNCINVLIQ_prospetto riassuntivo'!$B$29&gt;J77,J77+1,0))</f>
        <v>88</v>
      </c>
      <c r="K78" s="44">
        <f>O77*'FNCINVLIQ_prospetto riassuntivo'!$B$31*Q78</f>
        <v>27.349243292997468</v>
      </c>
      <c r="L78" s="44">
        <f t="shared" si="7"/>
        <v>1811.161403222678</v>
      </c>
      <c r="M78" s="44">
        <f t="shared" si="8"/>
        <v>1838.5106465156755</v>
      </c>
      <c r="N78" s="45">
        <f t="shared" si="9"/>
        <v>129401.6154274242</v>
      </c>
      <c r="O78" s="44">
        <f>('FNCINVLIQ_prospetto riassuntivo'!$B$16-N78)*Q78</f>
        <v>14598.3845725758</v>
      </c>
      <c r="P78" s="44">
        <f>K78/(1+SUM('FNCINVLIQ_prospetto riassuntivo'!$B$32:$B$33)/'FNCINVLIQ_prospetto riassuntivo'!$B$27)^J78</f>
        <v>21.619661344553215</v>
      </c>
      <c r="Q78">
        <f>IF(J78=0,0,IF(OR(J78&lt;'FNCINVLIQ_prospetto riassuntivo'!$B$26+'FNCINVLIQ_prospetto riassuntivo'!$B$29,J78='FNCINVLIQ_prospetto riassuntivo'!$B$26+'FNCINVLIQ_prospetto riassuntivo'!$B$29),1,0))</f>
        <v>1</v>
      </c>
    </row>
    <row r="79" spans="10:17" x14ac:dyDescent="0.25">
      <c r="J79" s="43">
        <f>IF(J78=0,0,IF('FNCINVLIQ_prospetto riassuntivo'!$B$26+'FNCINVLIQ_prospetto riassuntivo'!$B$29&gt;J78,J78+1,0))</f>
        <v>89</v>
      </c>
      <c r="K79" s="44">
        <f>O78*'FNCINVLIQ_prospetto riassuntivo'!$B$31*Q79</f>
        <v>24.330640954293003</v>
      </c>
      <c r="L79" s="44">
        <f t="shared" si="7"/>
        <v>1814.1800055613826</v>
      </c>
      <c r="M79" s="44">
        <f t="shared" si="8"/>
        <v>1838.5106465156755</v>
      </c>
      <c r="N79" s="45">
        <f t="shared" si="9"/>
        <v>131215.79543298559</v>
      </c>
      <c r="O79" s="44">
        <f>('FNCINVLIQ_prospetto riassuntivo'!$B$16-N79)*Q79</f>
        <v>12784.204567014414</v>
      </c>
      <c r="P79" s="44">
        <f>K79/(1+SUM('FNCINVLIQ_prospetto riassuntivo'!$B$32:$B$33)/'FNCINVLIQ_prospetto riassuntivo'!$B$27)^J79</f>
        <v>19.18213465676423</v>
      </c>
      <c r="Q79">
        <f>IF(J79=0,0,IF(OR(J79&lt;'FNCINVLIQ_prospetto riassuntivo'!$B$26+'FNCINVLIQ_prospetto riassuntivo'!$B$29,J79='FNCINVLIQ_prospetto riassuntivo'!$B$26+'FNCINVLIQ_prospetto riassuntivo'!$B$29),1,0))</f>
        <v>1</v>
      </c>
    </row>
    <row r="80" spans="10:17" x14ac:dyDescent="0.25">
      <c r="J80" s="43">
        <f>IF(J79=0,0,IF('FNCINVLIQ_prospetto riassuntivo'!$B$26+'FNCINVLIQ_prospetto riassuntivo'!$B$29&gt;J79,J79+1,0))</f>
        <v>90</v>
      </c>
      <c r="K80" s="44">
        <f>O79*'FNCINVLIQ_prospetto riassuntivo'!$B$31*Q80</f>
        <v>21.307007611690693</v>
      </c>
      <c r="L80" s="44">
        <f t="shared" si="7"/>
        <v>1817.2036389039847</v>
      </c>
      <c r="M80" s="44">
        <f t="shared" si="8"/>
        <v>1838.5106465156755</v>
      </c>
      <c r="N80" s="45">
        <f t="shared" si="9"/>
        <v>133032.99907188956</v>
      </c>
      <c r="O80" s="44">
        <f>('FNCINVLIQ_prospetto riassuntivo'!$B$16-N80)*Q80</f>
        <v>10967.000928110443</v>
      </c>
      <c r="P80" s="44">
        <f>K80/(1+SUM('FNCINVLIQ_prospetto riassuntivo'!$B$32:$B$33)/'FNCINVLIQ_prospetto riassuntivo'!$B$27)^J80</f>
        <v>16.753504235804328</v>
      </c>
      <c r="Q80">
        <f>IF(J80=0,0,IF(OR(J80&lt;'FNCINVLIQ_prospetto riassuntivo'!$B$26+'FNCINVLIQ_prospetto riassuntivo'!$B$29,J80='FNCINVLIQ_prospetto riassuntivo'!$B$26+'FNCINVLIQ_prospetto riassuntivo'!$B$29),1,0))</f>
        <v>1</v>
      </c>
    </row>
    <row r="81" spans="10:17" x14ac:dyDescent="0.25">
      <c r="J81" s="43">
        <f>IF(J80=0,0,IF('FNCINVLIQ_prospetto riassuntivo'!$B$26+'FNCINVLIQ_prospetto riassuntivo'!$B$29&gt;J80,J80+1,0))</f>
        <v>91</v>
      </c>
      <c r="K81" s="44">
        <f>O80*'FNCINVLIQ_prospetto riassuntivo'!$B$31*Q81</f>
        <v>18.278334880184072</v>
      </c>
      <c r="L81" s="44">
        <f t="shared" si="7"/>
        <v>1820.2323116354914</v>
      </c>
      <c r="M81" s="44">
        <f t="shared" si="8"/>
        <v>1838.5106465156755</v>
      </c>
      <c r="N81" s="45">
        <f t="shared" si="9"/>
        <v>134853.23138352504</v>
      </c>
      <c r="O81" s="44">
        <f>('FNCINVLIQ_prospetto riassuntivo'!$B$16-N81)*Q81</f>
        <v>9146.7686164749612</v>
      </c>
      <c r="P81" s="44">
        <f>K81/(1+SUM('FNCINVLIQ_prospetto riassuntivo'!$B$32:$B$33)/'FNCINVLIQ_prospetto riassuntivo'!$B$27)^J81</f>
        <v>14.333743940864</v>
      </c>
      <c r="Q81">
        <f>IF(J81=0,0,IF(OR(J81&lt;'FNCINVLIQ_prospetto riassuntivo'!$B$26+'FNCINVLIQ_prospetto riassuntivo'!$B$29,J81='FNCINVLIQ_prospetto riassuntivo'!$B$26+'FNCINVLIQ_prospetto riassuntivo'!$B$29),1,0))</f>
        <v>1</v>
      </c>
    </row>
    <row r="82" spans="10:17" x14ac:dyDescent="0.25">
      <c r="J82" s="43">
        <f>IF(J81=0,0,IF('FNCINVLIQ_prospetto riassuntivo'!$B$26+'FNCINVLIQ_prospetto riassuntivo'!$B$29&gt;J81,J81+1,0))</f>
        <v>92</v>
      </c>
      <c r="K82" s="44">
        <f>O81*'FNCINVLIQ_prospetto riassuntivo'!$B$31*Q82</f>
        <v>15.244614360791603</v>
      </c>
      <c r="L82" s="44">
        <f t="shared" si="7"/>
        <v>1823.266032154884</v>
      </c>
      <c r="M82" s="44">
        <f t="shared" si="8"/>
        <v>1838.5106465156755</v>
      </c>
      <c r="N82" s="45">
        <f t="shared" si="9"/>
        <v>136676.49741567991</v>
      </c>
      <c r="O82" s="44">
        <f>('FNCINVLIQ_prospetto riassuntivo'!$B$16-N82)*Q82</f>
        <v>7323.5025843200856</v>
      </c>
      <c r="P82" s="44">
        <f>K82/(1+SUM('FNCINVLIQ_prospetto riassuntivo'!$B$32:$B$33)/'FNCINVLIQ_prospetto riassuntivo'!$B$27)^J82</f>
        <v>11.922827703294193</v>
      </c>
      <c r="Q82">
        <f>IF(J82=0,0,IF(OR(J82&lt;'FNCINVLIQ_prospetto riassuntivo'!$B$26+'FNCINVLIQ_prospetto riassuntivo'!$B$29,J82='FNCINVLIQ_prospetto riassuntivo'!$B$26+'FNCINVLIQ_prospetto riassuntivo'!$B$29),1,0))</f>
        <v>1</v>
      </c>
    </row>
    <row r="83" spans="10:17" x14ac:dyDescent="0.25">
      <c r="J83" s="43">
        <f>IF(J82=0,0,IF('FNCINVLIQ_prospetto riassuntivo'!$B$26+'FNCINVLIQ_prospetto riassuntivo'!$B$29&gt;J82,J82+1,0))</f>
        <v>93</v>
      </c>
      <c r="K83" s="44">
        <f>O82*'FNCINVLIQ_prospetto riassuntivo'!$B$31*Q83</f>
        <v>12.205837640533478</v>
      </c>
      <c r="L83" s="44">
        <f t="shared" si="7"/>
        <v>1826.304808875142</v>
      </c>
      <c r="M83" s="44">
        <f t="shared" si="8"/>
        <v>1838.5106465156755</v>
      </c>
      <c r="N83" s="45">
        <f t="shared" si="9"/>
        <v>138502.80222455505</v>
      </c>
      <c r="O83" s="44">
        <f>('FNCINVLIQ_prospetto riassuntivo'!$B$16-N83)*Q83</f>
        <v>5497.1977754449472</v>
      </c>
      <c r="P83" s="44">
        <f>K83/(1+SUM('FNCINVLIQ_prospetto riassuntivo'!$B$32:$B$33)/'FNCINVLIQ_prospetto riassuntivo'!$B$27)^J83</f>
        <v>9.5207295264113814</v>
      </c>
      <c r="Q83">
        <f>IF(J83=0,0,IF(OR(J83&lt;'FNCINVLIQ_prospetto riassuntivo'!$B$26+'FNCINVLIQ_prospetto riassuntivo'!$B$29,J83='FNCINVLIQ_prospetto riassuntivo'!$B$26+'FNCINVLIQ_prospetto riassuntivo'!$B$29),1,0))</f>
        <v>1</v>
      </c>
    </row>
    <row r="84" spans="10:17" x14ac:dyDescent="0.25">
      <c r="J84" s="43">
        <f>IF(J83=0,0,IF('FNCINVLIQ_prospetto riassuntivo'!$B$26+'FNCINVLIQ_prospetto riassuntivo'!$B$29&gt;J83,J83+1,0))</f>
        <v>94</v>
      </c>
      <c r="K84" s="44">
        <f>O83*'FNCINVLIQ_prospetto riassuntivo'!$B$31*Q84</f>
        <v>9.1619962924082454</v>
      </c>
      <c r="L84" s="44">
        <f t="shared" si="7"/>
        <v>1829.3486502232672</v>
      </c>
      <c r="M84" s="44">
        <f t="shared" si="8"/>
        <v>1838.5106465156755</v>
      </c>
      <c r="N84" s="45">
        <f t="shared" si="9"/>
        <v>140332.15087477831</v>
      </c>
      <c r="O84" s="44">
        <f>('FNCINVLIQ_prospetto riassuntivo'!$B$16-N84)*Q84</f>
        <v>3667.8491252216918</v>
      </c>
      <c r="P84" s="44">
        <f>K84/(1+SUM('FNCINVLIQ_prospetto riassuntivo'!$B$32:$B$33)/'FNCINVLIQ_prospetto riassuntivo'!$B$27)^J84</f>
        <v>7.1274234853031482</v>
      </c>
      <c r="Q84">
        <f>IF(J84=0,0,IF(OR(J84&lt;'FNCINVLIQ_prospetto riassuntivo'!$B$26+'FNCINVLIQ_prospetto riassuntivo'!$B$29,J84='FNCINVLIQ_prospetto riassuntivo'!$B$26+'FNCINVLIQ_prospetto riassuntivo'!$B$29),1,0))</f>
        <v>1</v>
      </c>
    </row>
    <row r="85" spans="10:17" x14ac:dyDescent="0.25">
      <c r="J85" s="43">
        <f>IF(J84=0,0,IF('FNCINVLIQ_prospetto riassuntivo'!$B$26+'FNCINVLIQ_prospetto riassuntivo'!$B$29&gt;J84,J84+1,0))</f>
        <v>95</v>
      </c>
      <c r="K85" s="44">
        <f>O84*'FNCINVLIQ_prospetto riassuntivo'!$B$31*Q85</f>
        <v>6.1130818753694864</v>
      </c>
      <c r="L85" s="44">
        <f t="shared" si="7"/>
        <v>1832.397564640306</v>
      </c>
      <c r="M85" s="44">
        <f t="shared" si="8"/>
        <v>1838.5106465156755</v>
      </c>
      <c r="N85" s="45">
        <f t="shared" si="9"/>
        <v>142164.54843941861</v>
      </c>
      <c r="O85" s="44">
        <f>('FNCINVLIQ_prospetto riassuntivo'!$B$16-N85)*Q85</f>
        <v>1835.451560581394</v>
      </c>
      <c r="P85" s="44">
        <f>K85/(1+SUM('FNCINVLIQ_prospetto riassuntivo'!$B$32:$B$33)/'FNCINVLIQ_prospetto riassuntivo'!$B$27)^J85</f>
        <v>4.7428837266342976</v>
      </c>
      <c r="Q85">
        <f>IF(J85=0,0,IF(OR(J85&lt;'FNCINVLIQ_prospetto riassuntivo'!$B$26+'FNCINVLIQ_prospetto riassuntivo'!$B$29,J85='FNCINVLIQ_prospetto riassuntivo'!$B$26+'FNCINVLIQ_prospetto riassuntivo'!$B$29),1,0))</f>
        <v>1</v>
      </c>
    </row>
    <row r="86" spans="10:17" x14ac:dyDescent="0.25">
      <c r="J86" s="43">
        <f>IF(J85=0,0,IF('FNCINVLIQ_prospetto riassuntivo'!$B$26+'FNCINVLIQ_prospetto riassuntivo'!$B$29&gt;J85,J85+1,0))</f>
        <v>96</v>
      </c>
      <c r="K86" s="44">
        <f>O85*'FNCINVLIQ_prospetto riassuntivo'!$B$31*Q86</f>
        <v>3.0590859343023236</v>
      </c>
      <c r="L86" s="44">
        <f t="shared" si="7"/>
        <v>1835.4515605813731</v>
      </c>
      <c r="M86" s="44">
        <f t="shared" si="8"/>
        <v>1838.5106465156755</v>
      </c>
      <c r="N86" s="45">
        <f t="shared" si="9"/>
        <v>143999.99999999997</v>
      </c>
      <c r="O86" s="44">
        <f>('FNCINVLIQ_prospetto riassuntivo'!$B$16-N86)*Q86</f>
        <v>2.9103830456733704E-11</v>
      </c>
      <c r="P86" s="44">
        <f>K86/(1+SUM('FNCINVLIQ_prospetto riassuntivo'!$B$32:$B$33)/'FNCINVLIQ_prospetto riassuntivo'!$B$27)^J86</f>
        <v>2.3670844684534118</v>
      </c>
      <c r="Q86">
        <f>IF(J86=0,0,IF(OR(J86&lt;'FNCINVLIQ_prospetto riassuntivo'!$B$26+'FNCINVLIQ_prospetto riassuntivo'!$B$29,J86='FNCINVLIQ_prospetto riassuntivo'!$B$26+'FNCINVLIQ_prospetto riassuntivo'!$B$29),1,0))</f>
        <v>1</v>
      </c>
    </row>
    <row r="87" spans="10:17" x14ac:dyDescent="0.25">
      <c r="J87" s="43">
        <f>IF(J86=0,0,IF('FNCINVLIQ_prospetto riassuntivo'!$B$26+'FNCINVLIQ_prospetto riassuntivo'!$B$29&gt;J86,J86+1,0))</f>
        <v>0</v>
      </c>
      <c r="K87" s="44">
        <f>O86*'FNCINVLIQ_prospetto riassuntivo'!$B$31*Q87</f>
        <v>0</v>
      </c>
      <c r="L87" s="44">
        <f t="shared" si="7"/>
        <v>0</v>
      </c>
      <c r="M87" s="44">
        <f t="shared" si="8"/>
        <v>0</v>
      </c>
      <c r="N87" s="45">
        <f t="shared" si="9"/>
        <v>0</v>
      </c>
      <c r="O87" s="44">
        <f>('FNCINVLIQ_prospetto riassuntivo'!$B$16-N87)*Q87</f>
        <v>0</v>
      </c>
      <c r="P87" s="44">
        <f>K87/(1+SUM('FNCINVLIQ_prospetto riassuntivo'!$B$32:$B$33)/'FNCINVLIQ_prospetto riassuntivo'!$B$27)^J87</f>
        <v>0</v>
      </c>
      <c r="Q87">
        <f>IF(J87=0,0,IF(OR(J87&lt;'FNCINVLIQ_prospetto riassuntivo'!$B$26+'FNCINVLIQ_prospetto riassuntivo'!$B$29,J87='FNCINVLIQ_prospetto riassuntivo'!$B$26+'FNCINVLIQ_prospetto riassuntivo'!$B$29),1,0))</f>
        <v>0</v>
      </c>
    </row>
    <row r="88" spans="10:17" x14ac:dyDescent="0.25">
      <c r="J88" s="43">
        <f>IF(J87=0,0,IF('FNCINVLIQ_prospetto riassuntivo'!$B$26+'FNCINVLIQ_prospetto riassuntivo'!$B$29&gt;J87,J87+1,0))</f>
        <v>0</v>
      </c>
      <c r="K88" s="44">
        <f>O87*'FNCINVLIQ_prospetto riassuntivo'!$B$31*Q88</f>
        <v>0</v>
      </c>
      <c r="L88" s="44">
        <f t="shared" si="7"/>
        <v>0</v>
      </c>
      <c r="M88" s="44">
        <f t="shared" si="8"/>
        <v>0</v>
      </c>
      <c r="N88" s="45">
        <f t="shared" si="9"/>
        <v>0</v>
      </c>
      <c r="O88" s="44">
        <f>('FNCINVLIQ_prospetto riassuntivo'!$B$16-N88)*Q88</f>
        <v>0</v>
      </c>
      <c r="P88" s="44">
        <f>K88/(1+SUM('FNCINVLIQ_prospetto riassuntivo'!$B$32:$B$33)/'FNCINVLIQ_prospetto riassuntivo'!$B$27)^J88</f>
        <v>0</v>
      </c>
      <c r="Q88">
        <f>IF(J88=0,0,IF(OR(J88&lt;'FNCINVLIQ_prospetto riassuntivo'!$B$26+'FNCINVLIQ_prospetto riassuntivo'!$B$29,J88='FNCINVLIQ_prospetto riassuntivo'!$B$26+'FNCINVLIQ_prospetto riassuntivo'!$B$29),1,0))</f>
        <v>0</v>
      </c>
    </row>
    <row r="89" spans="10:17" x14ac:dyDescent="0.25">
      <c r="J89" s="43">
        <f>IF(J88=0,0,IF('FNCINVLIQ_prospetto riassuntivo'!$B$26+'FNCINVLIQ_prospetto riassuntivo'!$B$29&gt;J88,J88+1,0))</f>
        <v>0</v>
      </c>
      <c r="K89" s="44">
        <f>O88*'FNCINVLIQ_prospetto riassuntivo'!$B$31*Q89</f>
        <v>0</v>
      </c>
      <c r="L89" s="44">
        <f t="shared" si="7"/>
        <v>0</v>
      </c>
      <c r="M89" s="44">
        <f t="shared" si="8"/>
        <v>0</v>
      </c>
      <c r="N89" s="45">
        <f t="shared" si="9"/>
        <v>0</v>
      </c>
      <c r="O89" s="44">
        <f>('FNCINVLIQ_prospetto riassuntivo'!$B$16-N89)*Q89</f>
        <v>0</v>
      </c>
      <c r="P89" s="44">
        <f>K89/(1+SUM('FNCINVLIQ_prospetto riassuntivo'!$B$32:$B$33)/'FNCINVLIQ_prospetto riassuntivo'!$B$27)^J89</f>
        <v>0</v>
      </c>
      <c r="Q89">
        <f>IF(J89=0,0,IF(OR(J89&lt;'FNCINVLIQ_prospetto riassuntivo'!$B$26+'FNCINVLIQ_prospetto riassuntivo'!$B$29,J89='FNCINVLIQ_prospetto riassuntivo'!$B$26+'FNCINVLIQ_prospetto riassuntivo'!$B$29),1,0))</f>
        <v>0</v>
      </c>
    </row>
    <row r="90" spans="10:17" x14ac:dyDescent="0.25">
      <c r="J90" s="43">
        <f>IF(J89=0,0,IF('FNCINVLIQ_prospetto riassuntivo'!$B$26+'FNCINVLIQ_prospetto riassuntivo'!$B$29&gt;J89,J89+1,0))</f>
        <v>0</v>
      </c>
      <c r="K90" s="44">
        <f>O89*'FNCINVLIQ_prospetto riassuntivo'!$B$31*Q90</f>
        <v>0</v>
      </c>
      <c r="L90" s="44">
        <f t="shared" si="7"/>
        <v>0</v>
      </c>
      <c r="M90" s="44">
        <f t="shared" si="8"/>
        <v>0</v>
      </c>
      <c r="N90" s="45">
        <f t="shared" si="9"/>
        <v>0</v>
      </c>
      <c r="O90" s="44">
        <f>('FNCINVLIQ_prospetto riassuntivo'!$B$16-N90)*Q90</f>
        <v>0</v>
      </c>
      <c r="P90" s="44">
        <f>K90/(1+SUM('FNCINVLIQ_prospetto riassuntivo'!$B$32:$B$33)/'FNCINVLIQ_prospetto riassuntivo'!$B$27)^J90</f>
        <v>0</v>
      </c>
      <c r="Q90">
        <f>IF(J90=0,0,IF(OR(J90&lt;'FNCINVLIQ_prospetto riassuntivo'!$B$26+'FNCINVLIQ_prospetto riassuntivo'!$B$29,J90='FNCINVLIQ_prospetto riassuntivo'!$B$26+'FNCINVLIQ_prospetto riassuntivo'!$B$29),1,0))</f>
        <v>0</v>
      </c>
    </row>
    <row r="91" spans="10:17" x14ac:dyDescent="0.25">
      <c r="J91" s="43">
        <f>IF(J90=0,0,IF('FNCINVLIQ_prospetto riassuntivo'!$B$26+'FNCINVLIQ_prospetto riassuntivo'!$B$29&gt;J90,J90+1,0))</f>
        <v>0</v>
      </c>
      <c r="K91" s="44">
        <f>O90*'FNCINVLIQ_prospetto riassuntivo'!$B$31*Q91</f>
        <v>0</v>
      </c>
      <c r="L91" s="44">
        <f t="shared" si="7"/>
        <v>0</v>
      </c>
      <c r="M91" s="44">
        <f t="shared" si="8"/>
        <v>0</v>
      </c>
      <c r="N91" s="45">
        <f t="shared" si="9"/>
        <v>0</v>
      </c>
      <c r="O91" s="44">
        <f>('FNCINVLIQ_prospetto riassuntivo'!$B$16-N91)*Q91</f>
        <v>0</v>
      </c>
      <c r="P91" s="44">
        <f>K91/(1+SUM('FNCINVLIQ_prospetto riassuntivo'!$B$32:$B$33)/'FNCINVLIQ_prospetto riassuntivo'!$B$27)^J91</f>
        <v>0</v>
      </c>
      <c r="Q91">
        <f>IF(J91=0,0,IF(OR(J91&lt;'FNCINVLIQ_prospetto riassuntivo'!$B$26+'FNCINVLIQ_prospetto riassuntivo'!$B$29,J91='FNCINVLIQ_prospetto riassuntivo'!$B$26+'FNCINVLIQ_prospetto riassuntivo'!$B$29),1,0))</f>
        <v>0</v>
      </c>
    </row>
    <row r="92" spans="10:17" x14ac:dyDescent="0.25">
      <c r="J92" s="43">
        <f>IF(J91=0,0,IF('FNCINVLIQ_prospetto riassuntivo'!$B$26+'FNCINVLIQ_prospetto riassuntivo'!$B$29&gt;J91,J91+1,0))</f>
        <v>0</v>
      </c>
      <c r="K92" s="44">
        <f>O91*'FNCINVLIQ_prospetto riassuntivo'!$B$31*Q92</f>
        <v>0</v>
      </c>
      <c r="L92" s="44">
        <f t="shared" si="7"/>
        <v>0</v>
      </c>
      <c r="M92" s="44">
        <f t="shared" si="8"/>
        <v>0</v>
      </c>
      <c r="N92" s="45">
        <f t="shared" si="9"/>
        <v>0</v>
      </c>
      <c r="O92" s="44">
        <f>('FNCINVLIQ_prospetto riassuntivo'!$B$16-N92)*Q92</f>
        <v>0</v>
      </c>
      <c r="P92" s="44">
        <f>K92/(1+SUM('FNCINVLIQ_prospetto riassuntivo'!$B$32:$B$33)/'FNCINVLIQ_prospetto riassuntivo'!$B$27)^J92</f>
        <v>0</v>
      </c>
      <c r="Q92">
        <f>IF(J92=0,0,IF(OR(J92&lt;'FNCINVLIQ_prospetto riassuntivo'!$B$26+'FNCINVLIQ_prospetto riassuntivo'!$B$29,J92='FNCINVLIQ_prospetto riassuntivo'!$B$26+'FNCINVLIQ_prospetto riassuntivo'!$B$29),1,0))</f>
        <v>0</v>
      </c>
    </row>
    <row r="93" spans="10:17" x14ac:dyDescent="0.25">
      <c r="J93" s="43">
        <f>IF(J92=0,0,IF('FNCINVLIQ_prospetto riassuntivo'!$B$26+'FNCINVLIQ_prospetto riassuntivo'!$B$29&gt;J92,J92+1,0))</f>
        <v>0</v>
      </c>
      <c r="K93" s="44">
        <f>O92*'FNCINVLIQ_prospetto riassuntivo'!$B$31*Q93</f>
        <v>0</v>
      </c>
      <c r="L93" s="44">
        <f t="shared" si="7"/>
        <v>0</v>
      </c>
      <c r="M93" s="44">
        <f t="shared" si="8"/>
        <v>0</v>
      </c>
      <c r="N93" s="45">
        <f t="shared" si="9"/>
        <v>0</v>
      </c>
      <c r="O93" s="44">
        <f>('FNCINVLIQ_prospetto riassuntivo'!$B$16-N93)*Q93</f>
        <v>0</v>
      </c>
      <c r="P93" s="44">
        <f>K93/(1+SUM('FNCINVLIQ_prospetto riassuntivo'!$B$32:$B$33)/'FNCINVLIQ_prospetto riassuntivo'!$B$27)^J93</f>
        <v>0</v>
      </c>
      <c r="Q93">
        <f>IF(J93=0,0,IF(OR(J93&lt;'FNCINVLIQ_prospetto riassuntivo'!$B$26+'FNCINVLIQ_prospetto riassuntivo'!$B$29,J93='FNCINVLIQ_prospetto riassuntivo'!$B$26+'FNCINVLIQ_prospetto riassuntivo'!$B$29),1,0))</f>
        <v>0</v>
      </c>
    </row>
    <row r="94" spans="10:17" x14ac:dyDescent="0.25">
      <c r="J94" s="43">
        <f>IF(J93=0,0,IF('FNCINVLIQ_prospetto riassuntivo'!$B$26+'FNCINVLIQ_prospetto riassuntivo'!$B$29&gt;J93,J93+1,0))</f>
        <v>0</v>
      </c>
      <c r="K94" s="44">
        <f>O93*'FNCINVLIQ_prospetto riassuntivo'!$B$31*Q94</f>
        <v>0</v>
      </c>
      <c r="L94" s="44">
        <f t="shared" si="7"/>
        <v>0</v>
      </c>
      <c r="M94" s="44">
        <f t="shared" si="8"/>
        <v>0</v>
      </c>
      <c r="N94" s="45">
        <f t="shared" si="9"/>
        <v>0</v>
      </c>
      <c r="O94" s="44">
        <f>('FNCINVLIQ_prospetto riassuntivo'!$B$16-N94)*Q94</f>
        <v>0</v>
      </c>
      <c r="P94" s="44">
        <f>K94/(1+SUM('FNCINVLIQ_prospetto riassuntivo'!$B$32:$B$33)/'FNCINVLIQ_prospetto riassuntivo'!$B$27)^J94</f>
        <v>0</v>
      </c>
      <c r="Q94">
        <f>IF(J94=0,0,IF(OR(J94&lt;'FNCINVLIQ_prospetto riassuntivo'!$B$26+'FNCINVLIQ_prospetto riassuntivo'!$B$29,J94='FNCINVLIQ_prospetto riassuntivo'!$B$26+'FNCINVLIQ_prospetto riassuntivo'!$B$29),1,0))</f>
        <v>0</v>
      </c>
    </row>
    <row r="95" spans="10:17" x14ac:dyDescent="0.25">
      <c r="J95" s="43">
        <f>IF(J94=0,0,IF('FNCINVLIQ_prospetto riassuntivo'!$B$26+'FNCINVLIQ_prospetto riassuntivo'!$B$29&gt;J94,J94+1,0))</f>
        <v>0</v>
      </c>
      <c r="K95" s="44">
        <f>O94*'FNCINVLIQ_prospetto riassuntivo'!$B$31*Q95</f>
        <v>0</v>
      </c>
      <c r="L95" s="44">
        <f t="shared" si="7"/>
        <v>0</v>
      </c>
      <c r="M95" s="44">
        <f t="shared" si="8"/>
        <v>0</v>
      </c>
      <c r="N95" s="45">
        <f t="shared" si="9"/>
        <v>0</v>
      </c>
      <c r="O95" s="44">
        <f>('FNCINVLIQ_prospetto riassuntivo'!$B$16-N95)*Q95</f>
        <v>0</v>
      </c>
      <c r="P95" s="44">
        <f>K95/(1+SUM('FNCINVLIQ_prospetto riassuntivo'!$B$32:$B$33)/'FNCINVLIQ_prospetto riassuntivo'!$B$27)^J95</f>
        <v>0</v>
      </c>
      <c r="Q95">
        <f>IF(J95=0,0,IF(OR(J95&lt;'FNCINVLIQ_prospetto riassuntivo'!$B$26+'FNCINVLIQ_prospetto riassuntivo'!$B$29,J95='FNCINVLIQ_prospetto riassuntivo'!$B$26+'FNCINVLIQ_prospetto riassuntivo'!$B$29),1,0))</f>
        <v>0</v>
      </c>
    </row>
    <row r="96" spans="10:17" x14ac:dyDescent="0.25">
      <c r="J96" s="43">
        <f>IF(J95=0,0,IF('FNCINVLIQ_prospetto riassuntivo'!$B$26+'FNCINVLIQ_prospetto riassuntivo'!$B$29&gt;J95,J95+1,0))</f>
        <v>0</v>
      </c>
      <c r="K96" s="44">
        <f>O95*'FNCINVLIQ_prospetto riassuntivo'!$B$31*Q96</f>
        <v>0</v>
      </c>
      <c r="L96" s="44">
        <f t="shared" si="7"/>
        <v>0</v>
      </c>
      <c r="M96" s="44">
        <f t="shared" si="8"/>
        <v>0</v>
      </c>
      <c r="N96" s="45">
        <f t="shared" si="9"/>
        <v>0</v>
      </c>
      <c r="O96" s="44">
        <f>('FNCINVLIQ_prospetto riassuntivo'!$B$16-N96)*Q96</f>
        <v>0</v>
      </c>
      <c r="P96" s="44">
        <f>K96/(1+SUM('FNCINVLIQ_prospetto riassuntivo'!$B$32:$B$33)/'FNCINVLIQ_prospetto riassuntivo'!$B$27)^J96</f>
        <v>0</v>
      </c>
      <c r="Q96">
        <f>IF(J96=0,0,IF(OR(J96&lt;'FNCINVLIQ_prospetto riassuntivo'!$B$26+'FNCINVLIQ_prospetto riassuntivo'!$B$29,J96='FNCINVLIQ_prospetto riassuntivo'!$B$26+'FNCINVLIQ_prospetto riassuntivo'!$B$29),1,0))</f>
        <v>0</v>
      </c>
    </row>
    <row r="97" spans="10:17" x14ac:dyDescent="0.25">
      <c r="J97" s="43">
        <f>IF(J96=0,0,IF('FNCINVLIQ_prospetto riassuntivo'!$B$26+'FNCINVLIQ_prospetto riassuntivo'!$B$29&gt;J96,J96+1,0))</f>
        <v>0</v>
      </c>
      <c r="K97" s="44">
        <f>O96*'FNCINVLIQ_prospetto riassuntivo'!$B$31*Q97</f>
        <v>0</v>
      </c>
      <c r="L97" s="44">
        <f t="shared" si="7"/>
        <v>0</v>
      </c>
      <c r="M97" s="44">
        <f t="shared" si="8"/>
        <v>0</v>
      </c>
      <c r="N97" s="45">
        <f t="shared" si="9"/>
        <v>0</v>
      </c>
      <c r="O97" s="44">
        <f>('FNCINVLIQ_prospetto riassuntivo'!$B$16-N97)*Q97</f>
        <v>0</v>
      </c>
      <c r="P97" s="44">
        <f>K97/(1+SUM('FNCINVLIQ_prospetto riassuntivo'!$B$32:$B$33)/'FNCINVLIQ_prospetto riassuntivo'!$B$27)^J97</f>
        <v>0</v>
      </c>
      <c r="Q97">
        <f>IF(J97=0,0,IF(OR(J97&lt;'FNCINVLIQ_prospetto riassuntivo'!$B$26+'FNCINVLIQ_prospetto riassuntivo'!$B$29,J97='FNCINVLIQ_prospetto riassuntivo'!$B$26+'FNCINVLIQ_prospetto riassuntivo'!$B$29),1,0))</f>
        <v>0</v>
      </c>
    </row>
    <row r="98" spans="10:17" x14ac:dyDescent="0.25">
      <c r="J98" s="43">
        <f>IF(J97=0,0,IF('FNCINVLIQ_prospetto riassuntivo'!$B$26+'FNCINVLIQ_prospetto riassuntivo'!$B$29&gt;J97,J97+1,0))</f>
        <v>0</v>
      </c>
      <c r="K98" s="44">
        <f>O97*'FNCINVLIQ_prospetto riassuntivo'!$B$31*Q98</f>
        <v>0</v>
      </c>
      <c r="L98" s="44">
        <f t="shared" si="7"/>
        <v>0</v>
      </c>
      <c r="M98" s="44">
        <f t="shared" si="8"/>
        <v>0</v>
      </c>
      <c r="N98" s="45">
        <f t="shared" si="9"/>
        <v>0</v>
      </c>
      <c r="O98" s="44">
        <f>('FNCINVLIQ_prospetto riassuntivo'!$B$16-N98)*Q98</f>
        <v>0</v>
      </c>
      <c r="P98" s="44">
        <f>K98/(1+SUM('FNCINVLIQ_prospetto riassuntivo'!$B$32:$B$33)/'FNCINVLIQ_prospetto riassuntivo'!$B$27)^J98</f>
        <v>0</v>
      </c>
      <c r="Q98">
        <f>IF(J98=0,0,IF(OR(J98&lt;'FNCINVLIQ_prospetto riassuntivo'!$B$26+'FNCINVLIQ_prospetto riassuntivo'!$B$29,J98='FNCINVLIQ_prospetto riassuntivo'!$B$26+'FNCINVLIQ_prospetto riassuntivo'!$B$29),1,0))</f>
        <v>0</v>
      </c>
    </row>
  </sheetData>
  <mergeCells count="2">
    <mergeCell ref="A1:G1"/>
    <mergeCell ref="J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3D6DB-4EC2-40BA-A329-87F8D7430CD8}">
  <dimension ref="A1:H85"/>
  <sheetViews>
    <sheetView workbookViewId="0">
      <selection activeCell="B4" sqref="B4"/>
    </sheetView>
  </sheetViews>
  <sheetFormatPr defaultRowHeight="13.2" x14ac:dyDescent="0.25"/>
  <cols>
    <col min="1" max="1" width="38.33203125" bestFit="1" customWidth="1"/>
    <col min="2" max="2" width="19" bestFit="1" customWidth="1"/>
    <col min="3" max="3" width="11.109375" bestFit="1" customWidth="1"/>
    <col min="4" max="4" width="15.6640625" bestFit="1" customWidth="1"/>
    <col min="5" max="5" width="12.109375" bestFit="1" customWidth="1"/>
  </cols>
  <sheetData>
    <row r="1" spans="1:8" ht="22.2" thickTop="1" thickBot="1" x14ac:dyDescent="0.45">
      <c r="A1" s="7"/>
      <c r="B1" s="8"/>
      <c r="C1" s="9" t="s">
        <v>26</v>
      </c>
      <c r="D1" s="33">
        <f>B85</f>
        <v>1058.8527439284071</v>
      </c>
      <c r="E1" s="10"/>
      <c r="F1" s="10"/>
      <c r="G1" s="11"/>
      <c r="H1" s="11"/>
    </row>
    <row r="2" spans="1:8" ht="13.8" thickTop="1" x14ac:dyDescent="0.25">
      <c r="A2" s="12"/>
      <c r="B2" s="13"/>
      <c r="C2" s="13"/>
      <c r="D2" s="13"/>
      <c r="E2" s="13"/>
      <c r="F2" s="10"/>
      <c r="G2" s="11"/>
      <c r="H2" s="11"/>
    </row>
    <row r="3" spans="1:8" x14ac:dyDescent="0.25">
      <c r="A3" s="14"/>
      <c r="B3" s="10"/>
      <c r="C3" s="10"/>
      <c r="D3" s="10"/>
      <c r="E3" s="10"/>
      <c r="F3" s="10"/>
      <c r="G3" s="11"/>
      <c r="H3" s="11"/>
    </row>
    <row r="4" spans="1:8" x14ac:dyDescent="0.25">
      <c r="A4" s="15" t="s">
        <v>27</v>
      </c>
      <c r="B4" s="34">
        <f>'FNCINVLIQ_prospetto riassuntivo'!B37</f>
        <v>1.6899999999999998E-2</v>
      </c>
      <c r="C4" s="11"/>
      <c r="D4" s="11"/>
      <c r="E4" s="11"/>
      <c r="F4" s="16"/>
      <c r="G4" s="11"/>
      <c r="H4" s="11"/>
    </row>
    <row r="5" spans="1:8" x14ac:dyDescent="0.25">
      <c r="A5" s="15" t="s">
        <v>28</v>
      </c>
      <c r="B5" s="39">
        <v>6.0000000000000001E-3</v>
      </c>
      <c r="C5" s="11"/>
      <c r="D5" s="11"/>
      <c r="E5" s="11"/>
      <c r="F5" s="11"/>
      <c r="G5" s="11"/>
      <c r="H5" s="11"/>
    </row>
    <row r="6" spans="1:8" x14ac:dyDescent="0.25">
      <c r="A6" s="15" t="s">
        <v>29</v>
      </c>
      <c r="B6" s="39">
        <v>3.2000000000000002E-3</v>
      </c>
      <c r="C6" s="11"/>
      <c r="D6" s="17"/>
      <c r="E6" s="11"/>
      <c r="F6" s="11"/>
      <c r="G6" s="11"/>
      <c r="H6" s="11"/>
    </row>
    <row r="7" spans="1:8" x14ac:dyDescent="0.25">
      <c r="A7" s="15" t="s">
        <v>30</v>
      </c>
      <c r="B7" s="35">
        <v>0</v>
      </c>
      <c r="C7" s="11"/>
      <c r="D7" s="17"/>
      <c r="E7" s="11"/>
      <c r="F7" s="11"/>
      <c r="G7" s="11"/>
      <c r="H7" s="11"/>
    </row>
    <row r="8" spans="1:8" x14ac:dyDescent="0.25">
      <c r="A8" s="15" t="s">
        <v>31</v>
      </c>
      <c r="B8" s="36">
        <f>'FNCINVLIQ_prospetto riassuntivo'!B16</f>
        <v>144000</v>
      </c>
      <c r="C8" s="11"/>
      <c r="D8" s="11"/>
      <c r="E8" s="18"/>
      <c r="F8" s="11"/>
      <c r="G8" s="11"/>
      <c r="H8" s="11"/>
    </row>
    <row r="9" spans="1:8" x14ac:dyDescent="0.25">
      <c r="A9" s="15" t="s">
        <v>32</v>
      </c>
      <c r="B9" s="34">
        <f>IF('FNCINVLIQ_prospetto riassuntivo'!B11="NO",80%*'FNCINVLIQ_prospetto riassuntivo'!B17,10%*'FNCINVLIQ_prospetto riassuntivo'!B17)</f>
        <v>6.5000000000000002E-2</v>
      </c>
      <c r="C9" s="11"/>
      <c r="D9" s="11"/>
      <c r="E9" s="11"/>
      <c r="F9" s="11"/>
      <c r="G9" s="11"/>
      <c r="H9" s="11"/>
    </row>
    <row r="10" spans="1:8" x14ac:dyDescent="0.25">
      <c r="A10" s="15" t="s">
        <v>33</v>
      </c>
      <c r="B10" s="40">
        <f>+B8*B9</f>
        <v>9360</v>
      </c>
      <c r="C10" s="11"/>
      <c r="D10" s="11"/>
      <c r="E10" s="11"/>
      <c r="F10" s="11"/>
      <c r="G10" s="11"/>
      <c r="H10" s="11"/>
    </row>
    <row r="11" spans="1:8" x14ac:dyDescent="0.25">
      <c r="A11" s="15" t="s">
        <v>34</v>
      </c>
      <c r="B11" s="37">
        <f>ROUNDUP('FNCINVLIQ_prospetto riassuntivo'!B21/12,0)</f>
        <v>8</v>
      </c>
      <c r="C11" s="11"/>
      <c r="D11" s="11"/>
      <c r="E11" s="11"/>
      <c r="F11" s="11"/>
      <c r="G11" s="11"/>
      <c r="H11" s="11"/>
    </row>
    <row r="12" spans="1:8" x14ac:dyDescent="0.25">
      <c r="A12" s="15" t="s">
        <v>35</v>
      </c>
      <c r="B12" s="38">
        <f>'FNCINVLIQ_prospetto riassuntivo'!B32+1%</f>
        <v>3.2100000000000004E-2</v>
      </c>
      <c r="C12" s="11"/>
      <c r="D12" s="11"/>
      <c r="E12" s="11"/>
      <c r="F12" s="11"/>
      <c r="G12" s="11"/>
      <c r="H12" s="11"/>
    </row>
    <row r="13" spans="1:8" x14ac:dyDescent="0.25">
      <c r="A13" s="15"/>
      <c r="B13" s="11"/>
      <c r="C13" s="11"/>
      <c r="D13" s="11"/>
      <c r="E13" s="11"/>
      <c r="F13" s="11"/>
      <c r="G13" s="11"/>
      <c r="H13" s="11"/>
    </row>
    <row r="14" spans="1:8" x14ac:dyDescent="0.25">
      <c r="A14" s="19" t="s">
        <v>36</v>
      </c>
      <c r="B14" s="20">
        <f>-PMT(B12,B11,B8)</f>
        <v>20695.840061884624</v>
      </c>
      <c r="C14" s="10"/>
      <c r="D14" s="21"/>
      <c r="E14" s="10"/>
      <c r="F14" s="10"/>
      <c r="G14" s="11"/>
      <c r="H14" s="11"/>
    </row>
    <row r="15" spans="1:8" x14ac:dyDescent="0.25">
      <c r="A15" s="19" t="s">
        <v>37</v>
      </c>
      <c r="B15" s="15" t="s">
        <v>38</v>
      </c>
      <c r="C15" s="22" t="s">
        <v>39</v>
      </c>
      <c r="D15" s="23" t="s">
        <v>40</v>
      </c>
      <c r="E15" s="10" t="s">
        <v>41</v>
      </c>
      <c r="F15" s="11"/>
      <c r="G15" s="11"/>
      <c r="H15" s="11"/>
    </row>
    <row r="16" spans="1:8" x14ac:dyDescent="0.25">
      <c r="A16" s="15">
        <v>1</v>
      </c>
      <c r="B16" s="24">
        <f>B8</f>
        <v>144000</v>
      </c>
      <c r="C16" s="18">
        <f t="shared" ref="C16:C45" si="0">B$12*B16</f>
        <v>4622.4000000000005</v>
      </c>
      <c r="D16" s="25">
        <f t="shared" ref="D16:D45" si="1">E16-C16</f>
        <v>16073.440061884623</v>
      </c>
      <c r="E16" s="26">
        <f t="shared" ref="E16:E45" si="2">IF(B$11&gt;=A16,B$14,IF(B$11&lt;A16,0))</f>
        <v>20695.840061884624</v>
      </c>
      <c r="F16" s="11"/>
      <c r="G16" s="26"/>
      <c r="H16" s="11"/>
    </row>
    <row r="17" spans="1:8" x14ac:dyDescent="0.25">
      <c r="A17" s="15">
        <v>2</v>
      </c>
      <c r="B17" s="24">
        <f t="shared" ref="B17:B46" si="3">B16-D16</f>
        <v>127926.55993811537</v>
      </c>
      <c r="C17" s="18">
        <f t="shared" si="0"/>
        <v>4106.4425740135039</v>
      </c>
      <c r="D17" s="25">
        <f t="shared" si="1"/>
        <v>16589.39748787112</v>
      </c>
      <c r="E17" s="26">
        <f t="shared" si="2"/>
        <v>20695.840061884624</v>
      </c>
      <c r="F17" s="11"/>
      <c r="G17" s="26"/>
      <c r="H17" s="11"/>
    </row>
    <row r="18" spans="1:8" x14ac:dyDescent="0.25">
      <c r="A18" s="15">
        <v>3</v>
      </c>
      <c r="B18" s="24">
        <f t="shared" si="3"/>
        <v>111337.16245024426</v>
      </c>
      <c r="C18" s="18">
        <f t="shared" si="0"/>
        <v>3573.922914652841</v>
      </c>
      <c r="D18" s="25">
        <f t="shared" si="1"/>
        <v>17121.917147231783</v>
      </c>
      <c r="E18" s="26">
        <f t="shared" si="2"/>
        <v>20695.840061884624</v>
      </c>
      <c r="F18" s="11"/>
      <c r="G18" s="26"/>
      <c r="H18" s="11"/>
    </row>
    <row r="19" spans="1:8" x14ac:dyDescent="0.25">
      <c r="A19" s="15">
        <v>4</v>
      </c>
      <c r="B19" s="24">
        <f t="shared" si="3"/>
        <v>94215.245303012474</v>
      </c>
      <c r="C19" s="18">
        <f t="shared" si="0"/>
        <v>3024.3093742267006</v>
      </c>
      <c r="D19" s="25">
        <f t="shared" si="1"/>
        <v>17671.530687657923</v>
      </c>
      <c r="E19" s="26">
        <f t="shared" si="2"/>
        <v>20695.840061884624</v>
      </c>
      <c r="F19" s="11"/>
      <c r="G19" s="26"/>
      <c r="H19" s="11"/>
    </row>
    <row r="20" spans="1:8" x14ac:dyDescent="0.25">
      <c r="A20" s="15">
        <v>5</v>
      </c>
      <c r="B20" s="24">
        <f t="shared" si="3"/>
        <v>76543.714615354547</v>
      </c>
      <c r="C20" s="18">
        <f t="shared" si="0"/>
        <v>2457.0532391528814</v>
      </c>
      <c r="D20" s="25">
        <f t="shared" si="1"/>
        <v>18238.786822731745</v>
      </c>
      <c r="E20" s="26">
        <f t="shared" si="2"/>
        <v>20695.840061884624</v>
      </c>
      <c r="F20" s="11"/>
      <c r="G20" s="26"/>
      <c r="H20" s="11"/>
    </row>
    <row r="21" spans="1:8" x14ac:dyDescent="0.25">
      <c r="A21" s="15">
        <v>6</v>
      </c>
      <c r="B21" s="24">
        <f t="shared" si="3"/>
        <v>58304.927792622802</v>
      </c>
      <c r="C21" s="18">
        <f t="shared" si="0"/>
        <v>1871.5881821431922</v>
      </c>
      <c r="D21" s="25">
        <f t="shared" si="1"/>
        <v>18824.25187974143</v>
      </c>
      <c r="E21" s="26">
        <f t="shared" si="2"/>
        <v>20695.840061884624</v>
      </c>
      <c r="F21" s="11"/>
      <c r="G21" s="26"/>
      <c r="H21" s="11"/>
    </row>
    <row r="22" spans="1:8" x14ac:dyDescent="0.25">
      <c r="A22" s="15">
        <v>7</v>
      </c>
      <c r="B22" s="24">
        <f t="shared" si="3"/>
        <v>39480.675912881372</v>
      </c>
      <c r="C22" s="18">
        <f t="shared" si="0"/>
        <v>1267.3296968034922</v>
      </c>
      <c r="D22" s="25">
        <f t="shared" si="1"/>
        <v>19428.510365081132</v>
      </c>
      <c r="E22" s="26">
        <f t="shared" si="2"/>
        <v>20695.840061884624</v>
      </c>
      <c r="F22" s="26"/>
      <c r="G22" s="11"/>
      <c r="H22" s="11"/>
    </row>
    <row r="23" spans="1:8" x14ac:dyDescent="0.25">
      <c r="A23" s="15">
        <v>8</v>
      </c>
      <c r="B23" s="24">
        <f t="shared" si="3"/>
        <v>20052.165547800239</v>
      </c>
      <c r="C23" s="18">
        <f t="shared" si="0"/>
        <v>643.67451408438774</v>
      </c>
      <c r="D23" s="25">
        <f t="shared" si="1"/>
        <v>20052.165547800236</v>
      </c>
      <c r="E23" s="26">
        <f t="shared" si="2"/>
        <v>20695.840061884624</v>
      </c>
      <c r="F23" s="11"/>
      <c r="G23" s="11"/>
      <c r="H23" s="11"/>
    </row>
    <row r="24" spans="1:8" x14ac:dyDescent="0.25">
      <c r="A24" s="15">
        <v>9</v>
      </c>
      <c r="B24" s="24">
        <f t="shared" si="3"/>
        <v>0</v>
      </c>
      <c r="C24" s="18">
        <f t="shared" si="0"/>
        <v>0</v>
      </c>
      <c r="D24" s="25">
        <f t="shared" si="1"/>
        <v>0</v>
      </c>
      <c r="E24" s="26">
        <f t="shared" si="2"/>
        <v>0</v>
      </c>
      <c r="F24" s="11"/>
      <c r="G24" s="11"/>
      <c r="H24" s="11"/>
    </row>
    <row r="25" spans="1:8" x14ac:dyDescent="0.25">
      <c r="A25" s="15">
        <v>10</v>
      </c>
      <c r="B25" s="24">
        <f t="shared" si="3"/>
        <v>0</v>
      </c>
      <c r="C25" s="18">
        <f t="shared" si="0"/>
        <v>0</v>
      </c>
      <c r="D25" s="25">
        <f t="shared" si="1"/>
        <v>0</v>
      </c>
      <c r="E25" s="26">
        <f t="shared" si="2"/>
        <v>0</v>
      </c>
      <c r="F25" s="11"/>
      <c r="G25" s="11"/>
      <c r="H25" s="11"/>
    </row>
    <row r="26" spans="1:8" x14ac:dyDescent="0.25">
      <c r="A26" s="15">
        <v>11</v>
      </c>
      <c r="B26" s="24">
        <f t="shared" si="3"/>
        <v>0</v>
      </c>
      <c r="C26" s="18">
        <f t="shared" si="0"/>
        <v>0</v>
      </c>
      <c r="D26" s="25">
        <f t="shared" si="1"/>
        <v>0</v>
      </c>
      <c r="E26" s="26">
        <f t="shared" si="2"/>
        <v>0</v>
      </c>
      <c r="F26" s="11"/>
      <c r="G26" s="11"/>
      <c r="H26" s="11"/>
    </row>
    <row r="27" spans="1:8" x14ac:dyDescent="0.25">
      <c r="A27" s="15">
        <v>12</v>
      </c>
      <c r="B27" s="24">
        <f t="shared" si="3"/>
        <v>0</v>
      </c>
      <c r="C27" s="18">
        <f t="shared" si="0"/>
        <v>0</v>
      </c>
      <c r="D27" s="25">
        <f t="shared" si="1"/>
        <v>0</v>
      </c>
      <c r="E27" s="26">
        <f t="shared" si="2"/>
        <v>0</v>
      </c>
      <c r="F27" s="11"/>
      <c r="G27" s="11"/>
      <c r="H27" s="11"/>
    </row>
    <row r="28" spans="1:8" x14ac:dyDescent="0.25">
      <c r="A28" s="15">
        <v>13</v>
      </c>
      <c r="B28" s="24">
        <f t="shared" si="3"/>
        <v>0</v>
      </c>
      <c r="C28" s="18">
        <f t="shared" si="0"/>
        <v>0</v>
      </c>
      <c r="D28" s="25">
        <f t="shared" si="1"/>
        <v>0</v>
      </c>
      <c r="E28" s="26">
        <f t="shared" si="2"/>
        <v>0</v>
      </c>
      <c r="F28" s="11"/>
      <c r="G28" s="11"/>
      <c r="H28" s="11"/>
    </row>
    <row r="29" spans="1:8" x14ac:dyDescent="0.25">
      <c r="A29" s="15">
        <v>14</v>
      </c>
      <c r="B29" s="24">
        <f t="shared" si="3"/>
        <v>0</v>
      </c>
      <c r="C29" s="18">
        <f t="shared" si="0"/>
        <v>0</v>
      </c>
      <c r="D29" s="25">
        <f t="shared" si="1"/>
        <v>0</v>
      </c>
      <c r="E29" s="26">
        <f t="shared" si="2"/>
        <v>0</v>
      </c>
      <c r="F29" s="25"/>
      <c r="G29" s="11"/>
      <c r="H29" s="11"/>
    </row>
    <row r="30" spans="1:8" x14ac:dyDescent="0.25">
      <c r="A30" s="15">
        <v>15</v>
      </c>
      <c r="B30" s="24">
        <f t="shared" si="3"/>
        <v>0</v>
      </c>
      <c r="C30" s="18">
        <f t="shared" si="0"/>
        <v>0</v>
      </c>
      <c r="D30" s="25">
        <f t="shared" si="1"/>
        <v>0</v>
      </c>
      <c r="E30" s="26">
        <f t="shared" si="2"/>
        <v>0</v>
      </c>
      <c r="F30" s="11"/>
      <c r="G30" s="11"/>
      <c r="H30" s="11"/>
    </row>
    <row r="31" spans="1:8" x14ac:dyDescent="0.25">
      <c r="A31" s="15">
        <v>16</v>
      </c>
      <c r="B31" s="24">
        <f t="shared" si="3"/>
        <v>0</v>
      </c>
      <c r="C31" s="18">
        <f t="shared" si="0"/>
        <v>0</v>
      </c>
      <c r="D31" s="25">
        <f t="shared" si="1"/>
        <v>0</v>
      </c>
      <c r="E31" s="26">
        <f t="shared" si="2"/>
        <v>0</v>
      </c>
      <c r="F31" s="11"/>
      <c r="G31" s="11"/>
      <c r="H31" s="11"/>
    </row>
    <row r="32" spans="1:8" x14ac:dyDescent="0.25">
      <c r="A32" s="15">
        <v>17</v>
      </c>
      <c r="B32" s="24">
        <f t="shared" si="3"/>
        <v>0</v>
      </c>
      <c r="C32" s="18">
        <f t="shared" si="0"/>
        <v>0</v>
      </c>
      <c r="D32" s="25">
        <f t="shared" si="1"/>
        <v>0</v>
      </c>
      <c r="E32" s="26">
        <f t="shared" si="2"/>
        <v>0</v>
      </c>
      <c r="F32" s="11"/>
      <c r="G32" s="11"/>
      <c r="H32" s="27"/>
    </row>
    <row r="33" spans="1:8" x14ac:dyDescent="0.25">
      <c r="A33" s="15">
        <v>18</v>
      </c>
      <c r="B33" s="24">
        <f t="shared" si="3"/>
        <v>0</v>
      </c>
      <c r="C33" s="18">
        <f t="shared" si="0"/>
        <v>0</v>
      </c>
      <c r="D33" s="25">
        <f t="shared" si="1"/>
        <v>0</v>
      </c>
      <c r="E33" s="26">
        <f t="shared" si="2"/>
        <v>0</v>
      </c>
      <c r="F33" s="11"/>
      <c r="G33" s="11"/>
      <c r="H33" s="11"/>
    </row>
    <row r="34" spans="1:8" x14ac:dyDescent="0.25">
      <c r="A34" s="15">
        <v>19</v>
      </c>
      <c r="B34" s="24">
        <f t="shared" si="3"/>
        <v>0</v>
      </c>
      <c r="C34" s="18">
        <f t="shared" si="0"/>
        <v>0</v>
      </c>
      <c r="D34" s="25">
        <f t="shared" si="1"/>
        <v>0</v>
      </c>
      <c r="E34" s="26">
        <f t="shared" si="2"/>
        <v>0</v>
      </c>
      <c r="F34" s="11"/>
      <c r="G34" s="11"/>
      <c r="H34" s="11"/>
    </row>
    <row r="35" spans="1:8" x14ac:dyDescent="0.25">
      <c r="A35" s="15">
        <v>20</v>
      </c>
      <c r="B35" s="24">
        <f t="shared" si="3"/>
        <v>0</v>
      </c>
      <c r="C35" s="18">
        <f t="shared" si="0"/>
        <v>0</v>
      </c>
      <c r="D35" s="25">
        <f t="shared" si="1"/>
        <v>0</v>
      </c>
      <c r="E35" s="26">
        <f t="shared" si="2"/>
        <v>0</v>
      </c>
      <c r="F35" s="11"/>
      <c r="G35" s="11"/>
      <c r="H35" s="11"/>
    </row>
    <row r="36" spans="1:8" x14ac:dyDescent="0.25">
      <c r="A36" s="15">
        <v>21</v>
      </c>
      <c r="B36" s="24">
        <f t="shared" si="3"/>
        <v>0</v>
      </c>
      <c r="C36" s="18">
        <f t="shared" si="0"/>
        <v>0</v>
      </c>
      <c r="D36" s="25">
        <f t="shared" si="1"/>
        <v>0</v>
      </c>
      <c r="E36" s="26">
        <f t="shared" si="2"/>
        <v>0</v>
      </c>
      <c r="F36" s="11"/>
      <c r="G36" s="11"/>
      <c r="H36" s="11"/>
    </row>
    <row r="37" spans="1:8" x14ac:dyDescent="0.25">
      <c r="A37" s="15">
        <v>22</v>
      </c>
      <c r="B37" s="24">
        <f t="shared" si="3"/>
        <v>0</v>
      </c>
      <c r="C37" s="18">
        <f t="shared" si="0"/>
        <v>0</v>
      </c>
      <c r="D37" s="25">
        <f t="shared" si="1"/>
        <v>0</v>
      </c>
      <c r="E37" s="26">
        <f t="shared" si="2"/>
        <v>0</v>
      </c>
      <c r="F37" s="11"/>
      <c r="G37" s="11"/>
      <c r="H37" s="11"/>
    </row>
    <row r="38" spans="1:8" x14ac:dyDescent="0.25">
      <c r="A38" s="15">
        <v>23</v>
      </c>
      <c r="B38" s="24">
        <f t="shared" si="3"/>
        <v>0</v>
      </c>
      <c r="C38" s="18">
        <f t="shared" si="0"/>
        <v>0</v>
      </c>
      <c r="D38" s="25">
        <f t="shared" si="1"/>
        <v>0</v>
      </c>
      <c r="E38" s="26">
        <f t="shared" si="2"/>
        <v>0</v>
      </c>
      <c r="F38" s="11"/>
      <c r="G38" s="11"/>
      <c r="H38" s="11"/>
    </row>
    <row r="39" spans="1:8" x14ac:dyDescent="0.25">
      <c r="A39" s="15">
        <v>24</v>
      </c>
      <c r="B39" s="24">
        <f t="shared" si="3"/>
        <v>0</v>
      </c>
      <c r="C39" s="18">
        <f t="shared" si="0"/>
        <v>0</v>
      </c>
      <c r="D39" s="25">
        <f t="shared" si="1"/>
        <v>0</v>
      </c>
      <c r="E39" s="26">
        <f t="shared" si="2"/>
        <v>0</v>
      </c>
      <c r="F39" s="11"/>
      <c r="G39" s="11"/>
      <c r="H39" s="11"/>
    </row>
    <row r="40" spans="1:8" x14ac:dyDescent="0.25">
      <c r="A40" s="15">
        <v>25</v>
      </c>
      <c r="B40" s="24">
        <f t="shared" si="3"/>
        <v>0</v>
      </c>
      <c r="C40" s="18">
        <f t="shared" si="0"/>
        <v>0</v>
      </c>
      <c r="D40" s="25">
        <f t="shared" si="1"/>
        <v>0</v>
      </c>
      <c r="E40" s="26">
        <f t="shared" si="2"/>
        <v>0</v>
      </c>
      <c r="F40" s="11"/>
      <c r="G40" s="11"/>
      <c r="H40" s="11"/>
    </row>
    <row r="41" spans="1:8" x14ac:dyDescent="0.25">
      <c r="A41" s="15">
        <v>26</v>
      </c>
      <c r="B41" s="24">
        <f t="shared" si="3"/>
        <v>0</v>
      </c>
      <c r="C41" s="18">
        <f t="shared" si="0"/>
        <v>0</v>
      </c>
      <c r="D41" s="25">
        <f t="shared" si="1"/>
        <v>0</v>
      </c>
      <c r="E41" s="26">
        <f t="shared" si="2"/>
        <v>0</v>
      </c>
      <c r="F41" s="11"/>
      <c r="G41" s="11"/>
      <c r="H41" s="11"/>
    </row>
    <row r="42" spans="1:8" x14ac:dyDescent="0.25">
      <c r="A42" s="15">
        <v>27</v>
      </c>
      <c r="B42" s="24">
        <f t="shared" si="3"/>
        <v>0</v>
      </c>
      <c r="C42" s="18">
        <f t="shared" si="0"/>
        <v>0</v>
      </c>
      <c r="D42" s="25">
        <f t="shared" si="1"/>
        <v>0</v>
      </c>
      <c r="E42" s="26">
        <f t="shared" si="2"/>
        <v>0</v>
      </c>
      <c r="F42" s="11"/>
      <c r="G42" s="11"/>
      <c r="H42" s="11"/>
    </row>
    <row r="43" spans="1:8" x14ac:dyDescent="0.25">
      <c r="A43" s="15">
        <v>28</v>
      </c>
      <c r="B43" s="24">
        <f t="shared" si="3"/>
        <v>0</v>
      </c>
      <c r="C43" s="18">
        <f t="shared" si="0"/>
        <v>0</v>
      </c>
      <c r="D43" s="25">
        <f t="shared" si="1"/>
        <v>0</v>
      </c>
      <c r="E43" s="26">
        <f t="shared" si="2"/>
        <v>0</v>
      </c>
      <c r="F43" s="11"/>
      <c r="G43" s="11"/>
      <c r="H43" s="11"/>
    </row>
    <row r="44" spans="1:8" x14ac:dyDescent="0.25">
      <c r="A44" s="15">
        <v>29</v>
      </c>
      <c r="B44" s="24">
        <f t="shared" si="3"/>
        <v>0</v>
      </c>
      <c r="C44" s="18">
        <f t="shared" si="0"/>
        <v>0</v>
      </c>
      <c r="D44" s="25">
        <f t="shared" si="1"/>
        <v>0</v>
      </c>
      <c r="E44" s="26">
        <f t="shared" si="2"/>
        <v>0</v>
      </c>
      <c r="F44" s="11"/>
      <c r="G44" s="11"/>
      <c r="H44" s="11"/>
    </row>
    <row r="45" spans="1:8" x14ac:dyDescent="0.25">
      <c r="A45" s="15">
        <v>30</v>
      </c>
      <c r="B45" s="24">
        <f t="shared" si="3"/>
        <v>0</v>
      </c>
      <c r="C45" s="18">
        <f t="shared" si="0"/>
        <v>0</v>
      </c>
      <c r="D45" s="25">
        <f t="shared" si="1"/>
        <v>0</v>
      </c>
      <c r="E45" s="26">
        <f t="shared" si="2"/>
        <v>0</v>
      </c>
      <c r="F45" s="11"/>
      <c r="G45" s="11"/>
      <c r="H45" s="11"/>
    </row>
    <row r="46" spans="1:8" x14ac:dyDescent="0.25">
      <c r="A46" s="14"/>
      <c r="B46" s="24">
        <f t="shared" si="3"/>
        <v>0</v>
      </c>
      <c r="C46" s="18"/>
      <c r="D46" s="25"/>
      <c r="E46" s="26"/>
      <c r="F46" s="11"/>
      <c r="G46" s="11"/>
      <c r="H46" s="11"/>
    </row>
    <row r="47" spans="1:8" x14ac:dyDescent="0.25">
      <c r="A47" s="14"/>
      <c r="B47" s="11"/>
      <c r="C47" s="11"/>
      <c r="D47" s="11"/>
      <c r="E47" s="11"/>
      <c r="F47" s="11"/>
      <c r="G47" s="11"/>
      <c r="H47" s="11"/>
    </row>
    <row r="48" spans="1:8" ht="15.6" x14ac:dyDescent="0.35">
      <c r="A48" s="19" t="s">
        <v>37</v>
      </c>
      <c r="B48" s="15" t="s">
        <v>42</v>
      </c>
      <c r="C48" s="11"/>
      <c r="D48" s="11"/>
      <c r="E48" s="11"/>
      <c r="F48" s="11"/>
      <c r="G48" s="11"/>
      <c r="H48" s="11"/>
    </row>
    <row r="49" spans="1:8" x14ac:dyDescent="0.25">
      <c r="A49" s="15">
        <v>1</v>
      </c>
      <c r="B49" s="28">
        <f t="shared" ref="B49:B79" si="4">B16*B$9*(B$4+B$5+B$6)</f>
        <v>244.29599999999999</v>
      </c>
      <c r="C49" s="11"/>
      <c r="D49" s="11"/>
      <c r="E49" s="11"/>
      <c r="F49" s="11"/>
      <c r="G49" s="11"/>
      <c r="H49" s="11"/>
    </row>
    <row r="50" spans="1:8" x14ac:dyDescent="0.25">
      <c r="A50" s="15">
        <v>2</v>
      </c>
      <c r="B50" s="28">
        <f t="shared" si="4"/>
        <v>217.02740893501272</v>
      </c>
      <c r="C50" s="11"/>
      <c r="D50" s="11"/>
      <c r="E50" s="11"/>
      <c r="F50" s="11"/>
      <c r="G50" s="11"/>
      <c r="H50" s="11"/>
    </row>
    <row r="51" spans="1:8" x14ac:dyDescent="0.25">
      <c r="A51" s="15">
        <v>3</v>
      </c>
      <c r="B51" s="28">
        <f t="shared" si="4"/>
        <v>188.88349609683939</v>
      </c>
      <c r="C51" s="19"/>
      <c r="D51" s="11"/>
      <c r="E51" s="11"/>
      <c r="F51" s="11"/>
      <c r="G51" s="11"/>
      <c r="H51" s="11"/>
    </row>
    <row r="52" spans="1:8" x14ac:dyDescent="0.25">
      <c r="A52" s="15">
        <v>4</v>
      </c>
      <c r="B52" s="28">
        <f t="shared" si="4"/>
        <v>159.83616365656064</v>
      </c>
      <c r="C52" s="11"/>
      <c r="D52" s="11"/>
      <c r="E52" s="11"/>
      <c r="F52" s="11"/>
      <c r="G52" s="11"/>
      <c r="H52" s="11"/>
    </row>
    <row r="53" spans="1:8" x14ac:dyDescent="0.25">
      <c r="A53" s="15">
        <v>5</v>
      </c>
      <c r="B53" s="28">
        <f t="shared" si="4"/>
        <v>129.85641184494898</v>
      </c>
      <c r="C53" s="11"/>
      <c r="D53" s="11"/>
      <c r="E53" s="11"/>
      <c r="F53" s="11"/>
      <c r="G53" s="11"/>
      <c r="H53" s="11"/>
    </row>
    <row r="54" spans="1:8" x14ac:dyDescent="0.25">
      <c r="A54" s="15">
        <v>6</v>
      </c>
      <c r="B54" s="28">
        <f t="shared" si="4"/>
        <v>98.914310000184571</v>
      </c>
      <c r="C54" s="11"/>
      <c r="D54" s="11"/>
      <c r="E54" s="11"/>
      <c r="F54" s="11"/>
      <c r="G54" s="11"/>
      <c r="H54" s="11"/>
    </row>
    <row r="55" spans="1:8" x14ac:dyDescent="0.25">
      <c r="A55" s="15">
        <v>7</v>
      </c>
      <c r="B55" s="28">
        <f t="shared" si="4"/>
        <v>66.97896668620325</v>
      </c>
      <c r="C55" s="11"/>
      <c r="D55" s="11"/>
      <c r="E55" s="11"/>
      <c r="F55" s="11"/>
      <c r="G55" s="11"/>
      <c r="H55" s="11"/>
    </row>
    <row r="56" spans="1:8" x14ac:dyDescent="0.25">
      <c r="A56" s="15">
        <v>8</v>
      </c>
      <c r="B56" s="28">
        <f t="shared" si="4"/>
        <v>34.018498851843106</v>
      </c>
      <c r="C56" s="11"/>
      <c r="D56" s="11"/>
      <c r="E56" s="11"/>
      <c r="F56" s="11"/>
      <c r="G56" s="11"/>
      <c r="H56" s="11"/>
    </row>
    <row r="57" spans="1:8" x14ac:dyDescent="0.25">
      <c r="A57" s="15">
        <v>9</v>
      </c>
      <c r="B57" s="28">
        <f t="shared" si="4"/>
        <v>0</v>
      </c>
      <c r="C57" s="11"/>
      <c r="D57" s="11"/>
      <c r="E57" s="11"/>
      <c r="F57" s="11"/>
      <c r="G57" s="11"/>
      <c r="H57" s="11"/>
    </row>
    <row r="58" spans="1:8" x14ac:dyDescent="0.25">
      <c r="A58" s="15">
        <v>10</v>
      </c>
      <c r="B58" s="28">
        <f t="shared" si="4"/>
        <v>0</v>
      </c>
      <c r="C58" s="11"/>
      <c r="D58" s="11"/>
      <c r="E58" s="11"/>
      <c r="F58" s="11"/>
      <c r="G58" s="11"/>
      <c r="H58" s="11"/>
    </row>
    <row r="59" spans="1:8" x14ac:dyDescent="0.25">
      <c r="A59" s="15">
        <v>11</v>
      </c>
      <c r="B59" s="28">
        <f t="shared" si="4"/>
        <v>0</v>
      </c>
      <c r="C59" s="11"/>
      <c r="D59" s="11"/>
      <c r="E59" s="11"/>
      <c r="F59" s="11"/>
      <c r="G59" s="11"/>
      <c r="H59" s="11"/>
    </row>
    <row r="60" spans="1:8" x14ac:dyDescent="0.25">
      <c r="A60" s="15">
        <v>12</v>
      </c>
      <c r="B60" s="28">
        <f t="shared" si="4"/>
        <v>0</v>
      </c>
      <c r="C60" s="11"/>
      <c r="D60" s="11"/>
      <c r="E60" s="11"/>
      <c r="F60" s="11"/>
      <c r="G60" s="11"/>
      <c r="H60" s="11"/>
    </row>
    <row r="61" spans="1:8" x14ac:dyDescent="0.25">
      <c r="A61" s="15">
        <v>13</v>
      </c>
      <c r="B61" s="28">
        <f t="shared" si="4"/>
        <v>0</v>
      </c>
      <c r="C61" s="11"/>
      <c r="D61" s="11"/>
      <c r="E61" s="11"/>
      <c r="F61" s="11"/>
      <c r="G61" s="11"/>
      <c r="H61" s="11"/>
    </row>
    <row r="62" spans="1:8" x14ac:dyDescent="0.25">
      <c r="A62" s="15">
        <v>14</v>
      </c>
      <c r="B62" s="28">
        <f t="shared" si="4"/>
        <v>0</v>
      </c>
      <c r="C62" s="11"/>
      <c r="D62" s="11"/>
      <c r="E62" s="11"/>
      <c r="F62" s="11"/>
      <c r="G62" s="11"/>
      <c r="H62" s="11"/>
    </row>
    <row r="63" spans="1:8" x14ac:dyDescent="0.25">
      <c r="A63" s="15">
        <v>15</v>
      </c>
      <c r="B63" s="28">
        <f t="shared" si="4"/>
        <v>0</v>
      </c>
      <c r="C63" s="11"/>
      <c r="D63" s="11"/>
      <c r="E63" s="11"/>
      <c r="F63" s="11"/>
      <c r="G63" s="11"/>
      <c r="H63" s="11"/>
    </row>
    <row r="64" spans="1:8" x14ac:dyDescent="0.25">
      <c r="A64" s="15">
        <v>16</v>
      </c>
      <c r="B64" s="28">
        <f t="shared" si="4"/>
        <v>0</v>
      </c>
      <c r="C64" s="11"/>
      <c r="D64" s="11"/>
      <c r="E64" s="11"/>
      <c r="F64" s="11"/>
      <c r="G64" s="11"/>
      <c r="H64" s="11"/>
    </row>
    <row r="65" spans="1:8" x14ac:dyDescent="0.25">
      <c r="A65" s="15">
        <v>17</v>
      </c>
      <c r="B65" s="28">
        <f t="shared" si="4"/>
        <v>0</v>
      </c>
      <c r="C65" s="11"/>
      <c r="D65" s="11"/>
      <c r="E65" s="11"/>
      <c r="F65" s="11"/>
      <c r="G65" s="11"/>
      <c r="H65" s="11"/>
    </row>
    <row r="66" spans="1:8" x14ac:dyDescent="0.25">
      <c r="A66" s="15">
        <v>18</v>
      </c>
      <c r="B66" s="28">
        <f t="shared" si="4"/>
        <v>0</v>
      </c>
      <c r="C66" s="11"/>
      <c r="D66" s="11"/>
      <c r="E66" s="11"/>
      <c r="F66" s="11"/>
      <c r="G66" s="11"/>
      <c r="H66" s="11"/>
    </row>
    <row r="67" spans="1:8" x14ac:dyDescent="0.25">
      <c r="A67" s="15">
        <v>19</v>
      </c>
      <c r="B67" s="28">
        <f t="shared" si="4"/>
        <v>0</v>
      </c>
      <c r="C67" s="11"/>
      <c r="D67" s="11"/>
      <c r="E67" s="11"/>
      <c r="F67" s="11"/>
      <c r="G67" s="11"/>
      <c r="H67" s="11"/>
    </row>
    <row r="68" spans="1:8" x14ac:dyDescent="0.25">
      <c r="A68" s="15">
        <v>20</v>
      </c>
      <c r="B68" s="28">
        <f t="shared" si="4"/>
        <v>0</v>
      </c>
      <c r="C68" s="11"/>
      <c r="D68" s="11"/>
      <c r="E68" s="11"/>
      <c r="F68" s="11"/>
      <c r="G68" s="11"/>
      <c r="H68" s="11"/>
    </row>
    <row r="69" spans="1:8" x14ac:dyDescent="0.25">
      <c r="A69" s="15">
        <v>21</v>
      </c>
      <c r="B69" s="28">
        <f t="shared" si="4"/>
        <v>0</v>
      </c>
      <c r="C69" s="11"/>
      <c r="D69" s="11"/>
      <c r="E69" s="11"/>
      <c r="F69" s="11"/>
      <c r="G69" s="11"/>
      <c r="H69" s="11"/>
    </row>
    <row r="70" spans="1:8" x14ac:dyDescent="0.25">
      <c r="A70" s="15">
        <v>22</v>
      </c>
      <c r="B70" s="28">
        <f t="shared" si="4"/>
        <v>0</v>
      </c>
      <c r="C70" s="11"/>
      <c r="D70" s="11"/>
      <c r="E70" s="11"/>
      <c r="F70" s="11"/>
      <c r="G70" s="11"/>
      <c r="H70" s="11"/>
    </row>
    <row r="71" spans="1:8" x14ac:dyDescent="0.25">
      <c r="A71" s="15">
        <v>23</v>
      </c>
      <c r="B71" s="28">
        <f t="shared" si="4"/>
        <v>0</v>
      </c>
      <c r="C71" s="11"/>
      <c r="D71" s="11"/>
      <c r="E71" s="11"/>
      <c r="F71" s="11"/>
      <c r="G71" s="11"/>
      <c r="H71" s="11"/>
    </row>
    <row r="72" spans="1:8" x14ac:dyDescent="0.25">
      <c r="A72" s="15">
        <v>24</v>
      </c>
      <c r="B72" s="28">
        <f t="shared" si="4"/>
        <v>0</v>
      </c>
      <c r="C72" s="11"/>
      <c r="D72" s="11"/>
      <c r="E72" s="11"/>
      <c r="F72" s="11"/>
      <c r="G72" s="11"/>
      <c r="H72" s="11"/>
    </row>
    <row r="73" spans="1:8" x14ac:dyDescent="0.25">
      <c r="A73" s="15">
        <v>25</v>
      </c>
      <c r="B73" s="28">
        <f t="shared" si="4"/>
        <v>0</v>
      </c>
      <c r="C73" s="11"/>
      <c r="D73" s="11"/>
      <c r="E73" s="11"/>
      <c r="F73" s="11"/>
      <c r="G73" s="11"/>
      <c r="H73" s="11"/>
    </row>
    <row r="74" spans="1:8" x14ac:dyDescent="0.25">
      <c r="A74" s="15">
        <v>26</v>
      </c>
      <c r="B74" s="28">
        <f t="shared" si="4"/>
        <v>0</v>
      </c>
      <c r="C74" s="11"/>
      <c r="D74" s="11"/>
      <c r="E74" s="11"/>
      <c r="F74" s="11"/>
      <c r="G74" s="11"/>
      <c r="H74" s="11"/>
    </row>
    <row r="75" spans="1:8" x14ac:dyDescent="0.25">
      <c r="A75" s="15">
        <v>27</v>
      </c>
      <c r="B75" s="28">
        <f t="shared" si="4"/>
        <v>0</v>
      </c>
      <c r="C75" s="11"/>
      <c r="D75" s="11"/>
      <c r="E75" s="11"/>
      <c r="F75" s="11"/>
      <c r="G75" s="11"/>
      <c r="H75" s="11"/>
    </row>
    <row r="76" spans="1:8" x14ac:dyDescent="0.25">
      <c r="A76" s="15">
        <v>28</v>
      </c>
      <c r="B76" s="28">
        <f t="shared" si="4"/>
        <v>0</v>
      </c>
      <c r="C76" s="11"/>
      <c r="D76" s="11"/>
      <c r="E76" s="11"/>
      <c r="F76" s="11"/>
      <c r="G76" s="11"/>
      <c r="H76" s="11"/>
    </row>
    <row r="77" spans="1:8" x14ac:dyDescent="0.25">
      <c r="A77" s="15">
        <v>29</v>
      </c>
      <c r="B77" s="28">
        <f t="shared" si="4"/>
        <v>0</v>
      </c>
      <c r="C77" s="11"/>
      <c r="D77" s="11"/>
      <c r="E77" s="11"/>
      <c r="F77" s="11"/>
      <c r="G77" s="11"/>
      <c r="H77" s="11"/>
    </row>
    <row r="78" spans="1:8" x14ac:dyDescent="0.25">
      <c r="A78" s="15">
        <v>30</v>
      </c>
      <c r="B78" s="28">
        <f t="shared" si="4"/>
        <v>0</v>
      </c>
      <c r="C78" s="11"/>
      <c r="D78" s="11"/>
      <c r="E78" s="11"/>
      <c r="F78" s="11"/>
      <c r="G78" s="11"/>
      <c r="H78" s="11"/>
    </row>
    <row r="79" spans="1:8" x14ac:dyDescent="0.25">
      <c r="A79" s="14"/>
      <c r="B79" s="28">
        <f t="shared" si="4"/>
        <v>0</v>
      </c>
      <c r="C79" s="11"/>
      <c r="D79" s="11"/>
      <c r="E79" s="11"/>
      <c r="F79" s="11"/>
      <c r="G79" s="11"/>
      <c r="H79" s="11"/>
    </row>
    <row r="80" spans="1:8" x14ac:dyDescent="0.25">
      <c r="A80" s="14"/>
      <c r="B80" s="11"/>
      <c r="C80" s="11"/>
      <c r="D80" s="11"/>
      <c r="E80" s="11"/>
      <c r="F80" s="11"/>
      <c r="G80" s="11"/>
      <c r="H80" s="11"/>
    </row>
    <row r="81" spans="1:8" x14ac:dyDescent="0.25">
      <c r="A81" s="14"/>
      <c r="B81" s="11"/>
      <c r="C81" s="11"/>
      <c r="D81" s="11"/>
      <c r="E81" s="11"/>
      <c r="F81" s="11"/>
      <c r="G81" s="11"/>
      <c r="H81" s="11"/>
    </row>
    <row r="82" spans="1:8" ht="18.600000000000001" thickBot="1" x14ac:dyDescent="0.45">
      <c r="A82" s="29" t="s">
        <v>43</v>
      </c>
      <c r="B82" s="28">
        <f>B49+(B50/(1+B$12)^(A50-A$49))+(B51/((1+B$12)^(A51-A$49)))+(B52/((1+B$12)^(A52-A$49)))+(B53/((1+B$12)^(A53-A$49)))+(B54/((1+B$12)^(A54-A$49)))+(B55/((1+B$12)^(A55-A$49)))+(B56/((1+B$12)^(A56-A$49)))+(B57/((1+B$12)^(A57-A$49)))+(B58/((1+B$12)^(A58-A$49)))+(B59/((1+B$12)^(A59-A$49)))+(B60/((1+B$12)^(A60-A$49)))+(B61/((1+B$12)^(A61-A$49)))+(B62/((1+B$12)^(A62-A$49)))+(B63/((1+B$12)^(A63-A$49)))+(B64/((1+B$12)^(A64-A$49)))+(B65/((1+B$12)^(A65-A$49)))+(B66/((1+B$12)^(A66-A$49)))+(B67/((1+B$12)^(A67-A$49)))+(B68/((1+B$12)^(A68-A$49)+(B69/((1+B$12)^(A69-A$49)+(B70/((1+B$12)^(A70-A$49)+(B71/((1+B$12)^(A71-A$49)+(B72/((1+B$12)^(A72-A$49)+(B73/((1+B$12)^(A73-A$49)+(B74/((1+B$12)^(A74-A$49)+(B75/((1+B$12)^(A75-A$49)+(B76/((1+B$12)^(A76-A$49)+(B77/((1+B$12)^(A77-A$49)+(B78/((1+B$12)^(A78-A$49)))))))))))))))))))))))</f>
        <v>1058.8527439284071</v>
      </c>
      <c r="C82" s="11"/>
      <c r="D82" s="11"/>
      <c r="E82" s="11"/>
      <c r="F82" s="11"/>
      <c r="G82" s="11"/>
      <c r="H82" s="11"/>
    </row>
    <row r="83" spans="1:8" ht="13.8" thickBot="1" x14ac:dyDescent="0.3">
      <c r="A83" s="15" t="s">
        <v>44</v>
      </c>
      <c r="B83" s="30">
        <v>0</v>
      </c>
      <c r="C83" s="11"/>
      <c r="D83" s="11"/>
      <c r="E83" s="11"/>
      <c r="F83" s="11"/>
      <c r="G83" s="11"/>
      <c r="H83" s="11"/>
    </row>
    <row r="84" spans="1:8" x14ac:dyDescent="0.25">
      <c r="A84" s="14"/>
      <c r="B84" s="11"/>
      <c r="C84" s="11"/>
      <c r="D84" s="11"/>
      <c r="E84" s="11"/>
      <c r="F84" s="11"/>
      <c r="G84" s="11"/>
      <c r="H84" s="11"/>
    </row>
    <row r="85" spans="1:8" x14ac:dyDescent="0.25">
      <c r="A85" s="31" t="s">
        <v>45</v>
      </c>
      <c r="B85" s="32">
        <f>B82-B83</f>
        <v>1058.8527439284071</v>
      </c>
      <c r="C85" s="11"/>
      <c r="D85" s="11"/>
      <c r="E85" s="11"/>
      <c r="F85" s="11"/>
      <c r="G85" s="11"/>
      <c r="H85" s="11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40994-685A-4049-9D62-278E74324ADB}">
  <dimension ref="A1:A7"/>
  <sheetViews>
    <sheetView workbookViewId="0">
      <selection activeCell="C18" sqref="C18"/>
    </sheetView>
  </sheetViews>
  <sheetFormatPr defaultRowHeight="13.2" x14ac:dyDescent="0.25"/>
  <cols>
    <col min="1" max="1" width="10.5546875" bestFit="1" customWidth="1"/>
  </cols>
  <sheetData>
    <row r="1" spans="1:1" x14ac:dyDescent="0.25">
      <c r="A1" t="s">
        <v>13</v>
      </c>
    </row>
    <row r="2" spans="1:1" x14ac:dyDescent="0.25">
      <c r="A2">
        <v>12</v>
      </c>
    </row>
    <row r="3" spans="1:1" x14ac:dyDescent="0.25">
      <c r="A3">
        <v>4</v>
      </c>
    </row>
    <row r="4" spans="1:1" x14ac:dyDescent="0.25">
      <c r="A4">
        <v>3</v>
      </c>
    </row>
    <row r="5" spans="1:1" x14ac:dyDescent="0.25">
      <c r="A5">
        <v>2</v>
      </c>
    </row>
    <row r="6" spans="1:1" x14ac:dyDescent="0.25">
      <c r="A6">
        <v>1</v>
      </c>
    </row>
    <row r="7" spans="1:1" x14ac:dyDescent="0.25">
      <c r="A7">
        <v>0</v>
      </c>
    </row>
  </sheetData>
  <dataValidations count="1">
    <dataValidation type="whole" operator="lessThanOrEqual" allowBlank="1" showInputMessage="1" showErrorMessage="1" sqref="B12:B13" xr:uid="{6E3A05E9-469A-4E8C-8681-237D70D34F89}">
      <formula1>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FNCINVLIQ_prospetto riassuntivo</vt:lpstr>
      <vt:lpstr>FNCINVLIQ_contributo interessi</vt:lpstr>
      <vt:lpstr>FNCINVLIQ_ESL riassicurazione</vt:lpstr>
      <vt:lpstr>Frequenza rate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Gusella</dc:creator>
  <cp:lastModifiedBy>Leopardi Livia</cp:lastModifiedBy>
  <cp:lastPrinted>2025-09-23T08:01:58Z</cp:lastPrinted>
  <dcterms:created xsi:type="dcterms:W3CDTF">2020-04-27T16:01:26Z</dcterms:created>
  <dcterms:modified xsi:type="dcterms:W3CDTF">2025-09-23T11:02:44Z</dcterms:modified>
</cp:coreProperties>
</file>